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905" tabRatio="484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<sst xmlns="http://schemas.openxmlformats.org/spreadsheetml/2006/main" count="148" uniqueCount="84">
  <si>
    <t>Волгоградская областная</t>
  </si>
  <si>
    <t xml:space="preserve">Федерация Спортивного </t>
  </si>
  <si>
    <t>Боулинга</t>
  </si>
  <si>
    <t xml:space="preserve">3 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</si>
  <si>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</si>
  <si>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</si>
  <si>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</si>
  <si>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</si>
  <si>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</si>
  <si>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</si>
  <si>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</si>
  <si>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</si>
  <si>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Белов А.</t>
  </si>
  <si>
    <t>ЖЕНЩИНЫ</t>
  </si>
  <si>
    <t xml:space="preserve"> 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</si>
  <si>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</si>
  <si>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</si>
  <si>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</si>
  <si>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</si>
  <si>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</si>
  <si>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</si>
  <si>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</si>
  <si>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</si>
  <si>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</si>
  <si>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</si>
  <si>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</si>
  <si>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</si>
  <si>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 xml:space="preserve">    Мужчины 2 группа</t>
  </si>
  <si>
    <t>Женщины</t>
  </si>
  <si>
    <t xml:space="preserve"> СТЕПЛЕДДЕР ЖЕНЩИН</t>
  </si>
  <si>
    <t>СТЕПЛЕДДЕР МУЖЧИН</t>
  </si>
  <si>
    <t>За 1 место</t>
  </si>
  <si>
    <t>За 3 место</t>
  </si>
  <si>
    <t>Таблица результатов Открытого Чемпионата Волгоградской обл. 2013</t>
  </si>
  <si>
    <t>16 марта  2013 г.</t>
  </si>
  <si>
    <t>16 марта 2013г.</t>
  </si>
  <si>
    <t>Анипко А.</t>
  </si>
  <si>
    <t>Вайнман А.</t>
  </si>
  <si>
    <t>Гущин А.</t>
  </si>
  <si>
    <t>Карпов С.</t>
  </si>
  <si>
    <t>Корецкая Я.</t>
  </si>
  <si>
    <t>Корецкий В.</t>
  </si>
  <si>
    <t>Лаптев В.</t>
  </si>
  <si>
    <t>Лихолай А.</t>
  </si>
  <si>
    <t>Майоров И.</t>
  </si>
  <si>
    <t>Марченко П.</t>
  </si>
  <si>
    <t>Мерзликин А.</t>
  </si>
  <si>
    <t>Мясников В.</t>
  </si>
  <si>
    <t>Павлов В.</t>
  </si>
  <si>
    <t>Поляков А.</t>
  </si>
  <si>
    <t>Рябыкин И.</t>
  </si>
  <si>
    <t>Соков А.</t>
  </si>
  <si>
    <t>Тарапатин В.</t>
  </si>
  <si>
    <t>Тихонов К.</t>
  </si>
  <si>
    <t>Фамин Д.</t>
  </si>
  <si>
    <t>Савицкий В.</t>
  </si>
  <si>
    <t>Алымов С.</t>
  </si>
  <si>
    <t>Антюфеев Г.</t>
  </si>
  <si>
    <t>Антюфеева Е.</t>
  </si>
  <si>
    <t>Безотосный А</t>
  </si>
  <si>
    <t>Беляков А.</t>
  </si>
  <si>
    <t>Дюмин Д.</t>
  </si>
  <si>
    <t>Егозарьян А.</t>
  </si>
  <si>
    <t>Жиделев А.</t>
  </si>
  <si>
    <t>Иванова О.</t>
  </si>
  <si>
    <t>Кастроба Д.</t>
  </si>
  <si>
    <t>Кашкин В.</t>
  </si>
  <si>
    <t>Кисель В.</t>
  </si>
  <si>
    <t>Кияшкин А.</t>
  </si>
  <si>
    <t>Котляров М.</t>
  </si>
  <si>
    <t>Котляров Н.</t>
  </si>
  <si>
    <t>Лазарев С.</t>
  </si>
  <si>
    <t>Майорова О.</t>
  </si>
  <si>
    <t>Мисходжев Р.</t>
  </si>
  <si>
    <t>Попов В.</t>
  </si>
  <si>
    <t>Руденко С.</t>
  </si>
  <si>
    <t>Тетюшев А.</t>
  </si>
  <si>
    <t>Ульянова А</t>
  </si>
  <si>
    <t>Хохлов С.</t>
  </si>
  <si>
    <t>Шукаев М.</t>
  </si>
  <si>
    <t>Щербаков А.</t>
  </si>
  <si>
    <t>Ульянова А.</t>
  </si>
  <si>
    <t>Корецкая Я</t>
  </si>
  <si>
    <t>Безотосный 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</si>
</sst>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 Cyr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11" fillId="34" borderId="0" xfId="0" applyNumberFormat="1" applyFon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1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 vertical="center"/>
    </xf>
    <xf numFmtId="1" fontId="11" fillId="34" borderId="14" xfId="0" applyNumberFormat="1" applyFont="1" applyFill="1" applyBorder="1" applyAlignment="1">
      <alignment horizontal="center"/>
    </xf>
    <xf numFmtId="1" fontId="11" fillId="34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11" fillId="34" borderId="16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/>
    </xf>
    <xf numFmtId="1" fontId="25" fillId="34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34" borderId="17" xfId="0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5" fillId="36" borderId="1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23" fillId="36" borderId="11" xfId="53" applyFont="1" applyFill="1" applyBorder="1" applyAlignment="1">
      <alignment horizontal="center"/>
      <protection/>
    </xf>
    <xf numFmtId="0" fontId="29" fillId="34" borderId="17" xfId="0" applyFont="1" applyFill="1" applyBorder="1" applyAlignment="1" applyProtection="1">
      <alignment/>
      <protection locked="0"/>
    </xf>
    <xf numFmtId="0" fontId="5" fillId="37" borderId="15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23" fillId="36" borderId="22" xfId="53" applyFont="1" applyFill="1" applyBorder="1" applyAlignment="1">
      <alignment horizontal="center"/>
      <protection/>
    </xf>
    <xf numFmtId="0" fontId="23" fillId="36" borderId="20" xfId="53" applyFont="1" applyFill="1" applyBorder="1" applyAlignment="1">
      <alignment horizont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64" fontId="5" fillId="34" borderId="16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3" fillId="36" borderId="16" xfId="53" applyFont="1" applyFill="1" applyBorder="1" applyAlignment="1">
      <alignment horizontal="center"/>
      <protection/>
    </xf>
    <xf numFmtId="0" fontId="5" fillId="36" borderId="22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5" fillId="37" borderId="23" xfId="0" applyFont="1" applyFill="1" applyBorder="1" applyAlignment="1">
      <alignment horizontal="center" vertical="center"/>
    </xf>
    <xf numFmtId="0" fontId="29" fillId="34" borderId="26" xfId="0" applyFont="1" applyFill="1" applyBorder="1" applyAlignment="1" applyProtection="1">
      <alignment/>
      <protection locked="0"/>
    </xf>
    <xf numFmtId="0" fontId="5" fillId="37" borderId="26" xfId="0" applyFont="1" applyFill="1" applyBorder="1" applyAlignment="1">
      <alignment horizontal="center" vertical="center"/>
    </xf>
    <xf numFmtId="0" fontId="29" fillId="34" borderId="26" xfId="0" applyFont="1" applyFill="1" applyBorder="1" applyAlignment="1" applyProtection="1">
      <alignment/>
      <protection locked="0"/>
    </xf>
    <xf numFmtId="0" fontId="5" fillId="36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 applyProtection="1">
      <alignment/>
      <protection locked="0"/>
    </xf>
    <xf numFmtId="0" fontId="5" fillId="37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29" fillId="34" borderId="35" xfId="0" applyFont="1" applyFill="1" applyBorder="1" applyAlignment="1" applyProtection="1">
      <alignment/>
      <protection locked="0"/>
    </xf>
    <xf numFmtId="0" fontId="29" fillId="36" borderId="36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9" fillId="34" borderId="38" xfId="0" applyFont="1" applyFill="1" applyBorder="1" applyAlignment="1" applyProtection="1">
      <alignment/>
      <protection locked="0"/>
    </xf>
    <xf numFmtId="0" fontId="23" fillId="36" borderId="33" xfId="53" applyFont="1" applyFill="1" applyBorder="1" applyAlignment="1">
      <alignment horizontal="center"/>
      <protection/>
    </xf>
    <xf numFmtId="0" fontId="29" fillId="34" borderId="39" xfId="0" applyFont="1" applyFill="1" applyBorder="1" applyAlignment="1" applyProtection="1">
      <alignment/>
      <protection locked="0"/>
    </xf>
    <xf numFmtId="0" fontId="34" fillId="37" borderId="16" xfId="42" applyNumberFormat="1" applyFont="1" applyFill="1" applyBorder="1" applyAlignment="1" applyProtection="1">
      <alignment horizontal="center" vertical="center"/>
      <protection/>
    </xf>
    <xf numFmtId="0" fontId="23" fillId="36" borderId="0" xfId="53" applyFont="1" applyFill="1" applyBorder="1" applyAlignment="1">
      <alignment horizontal="center"/>
      <protection/>
    </xf>
    <xf numFmtId="0" fontId="32" fillId="36" borderId="20" xfId="53" applyFont="1" applyFill="1" applyBorder="1" applyAlignment="1">
      <alignment horizontal="center"/>
      <protection/>
    </xf>
    <xf numFmtId="0" fontId="29" fillId="34" borderId="12" xfId="0" applyFont="1" applyFill="1" applyBorder="1" applyAlignment="1" applyProtection="1">
      <alignment/>
      <protection locked="0"/>
    </xf>
    <xf numFmtId="0" fontId="29" fillId="34" borderId="33" xfId="0" applyFont="1" applyFill="1" applyBorder="1" applyAlignment="1" applyProtection="1">
      <alignment/>
      <protection locked="0"/>
    </xf>
    <xf numFmtId="0" fontId="29" fillId="34" borderId="33" xfId="0" applyFont="1" applyFill="1" applyBorder="1" applyAlignment="1" applyProtection="1">
      <alignment/>
      <protection locked="0"/>
    </xf>
    <xf numFmtId="0" fontId="29" fillId="36" borderId="2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29" fillId="39" borderId="17" xfId="0" applyFont="1" applyFill="1" applyBorder="1" applyAlignment="1" applyProtection="1">
      <alignment horizontal="left"/>
      <protection locked="0"/>
    </xf>
    <xf numFmtId="0" fontId="29" fillId="39" borderId="17" xfId="0" applyFont="1" applyFill="1" applyBorder="1" applyAlignment="1" applyProtection="1">
      <alignment/>
      <protection locked="0"/>
    </xf>
    <xf numFmtId="0" fontId="33" fillId="39" borderId="17" xfId="0" applyFont="1" applyFill="1" applyBorder="1" applyAlignment="1" applyProtection="1">
      <alignment/>
      <protection locked="0"/>
    </xf>
    <xf numFmtId="0" fontId="29" fillId="39" borderId="42" xfId="0" applyFont="1" applyFill="1" applyBorder="1" applyAlignment="1" applyProtection="1">
      <alignment/>
      <protection locked="0"/>
    </xf>
    <xf numFmtId="0" fontId="10" fillId="40" borderId="11" xfId="0" applyFont="1" applyFill="1" applyBorder="1" applyAlignment="1">
      <alignment horizontal="left" vertical="center"/>
    </xf>
    <xf numFmtId="0" fontId="7" fillId="40" borderId="11" xfId="0" applyFont="1" applyFill="1" applyBorder="1" applyAlignment="1">
      <alignment horizontal="left" vertical="center"/>
    </xf>
    <xf numFmtId="0" fontId="10" fillId="39" borderId="11" xfId="0" applyFont="1" applyFill="1" applyBorder="1" applyAlignment="1">
      <alignment horizontal="left" vertical="center"/>
    </xf>
    <xf numFmtId="9" fontId="0" fillId="0" borderId="0" xfId="57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2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52" fillId="0" borderId="0" xfId="0" applyFont="1" applyAlignment="1">
      <alignment/>
    </xf>
    <xf numFmtId="0" fontId="3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85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114300</xdr:rowOff>
    </xdr:from>
    <xdr:to>
      <xdr:col>10</xdr:col>
      <xdr:colOff>190500</xdr:colOff>
      <xdr:row>14</xdr:row>
      <xdr:rowOff>114300</xdr:rowOff>
    </xdr:to>
    <xdr:sp>
      <xdr:nvSpPr>
        <xdr:cNvPr id="2" name="Строка 4"/>
        <xdr:cNvSpPr>
          <a:spLocks/>
        </xdr:cNvSpPr>
      </xdr:nvSpPr>
      <xdr:spPr>
        <a:xfrm>
          <a:off x="6705600" y="33718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89"/>
  <sheetViews>
    <sheetView zoomScalePageLayoutView="0" workbookViewId="0" topLeftCell="A36">
      <selection activeCell="U43" sqref="U43"/>
    </sheetView>
  </sheetViews>
  <sheetFormatPr defaultColWidth="9.140625" defaultRowHeight="12.75"/>
  <cols>
    <col min="1" max="1" width="5.28125" style="0" customWidth="1"/>
    <col min="2" max="2" width="18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33</v>
      </c>
      <c r="B5" s="3"/>
      <c r="D5" s="4"/>
      <c r="O5" s="5"/>
      <c r="P5" s="5"/>
    </row>
    <row r="6" spans="5:16" s="6" customFormat="1" ht="14.25" customHeight="1">
      <c r="E6" s="7" t="s">
        <v>3</v>
      </c>
      <c r="G6" s="7" t="s">
        <v>34</v>
      </c>
      <c r="H6" s="7"/>
      <c r="O6" s="8"/>
      <c r="P6" s="8"/>
    </row>
    <row r="7" spans="15:16" s="6" customFormat="1" ht="10.5" customHeight="1">
      <c r="O7" s="8"/>
      <c r="P7" s="8"/>
    </row>
    <row r="8" spans="1:16" s="11" customFormat="1" ht="13.5" customHeight="1">
      <c r="A8" s="72" t="s">
        <v>16</v>
      </c>
      <c r="B8" s="73" t="s">
        <v>4</v>
      </c>
      <c r="C8" s="74">
        <v>1</v>
      </c>
      <c r="D8" s="75">
        <v>2</v>
      </c>
      <c r="E8" s="74">
        <v>3</v>
      </c>
      <c r="F8" s="75">
        <v>4</v>
      </c>
      <c r="G8" s="74">
        <v>5</v>
      </c>
      <c r="H8" s="75">
        <v>6</v>
      </c>
      <c r="I8" s="73" t="s">
        <v>5</v>
      </c>
      <c r="J8" s="73" t="s">
        <v>6</v>
      </c>
      <c r="K8" s="73" t="s">
        <v>7</v>
      </c>
      <c r="L8" s="73" t="s">
        <v>8</v>
      </c>
      <c r="M8" s="76" t="s">
        <v>9</v>
      </c>
      <c r="N8" s="9" t="s">
        <v>10</v>
      </c>
      <c r="O8" s="9" t="s">
        <v>11</v>
      </c>
      <c r="P8" s="10"/>
    </row>
    <row r="9" spans="1:18" s="11" customFormat="1" ht="13.5" customHeight="1">
      <c r="A9" s="88">
        <v>44</v>
      </c>
      <c r="B9" s="159" t="s">
        <v>62</v>
      </c>
      <c r="C9" s="79">
        <v>211</v>
      </c>
      <c r="D9" s="80">
        <v>212</v>
      </c>
      <c r="E9" s="81">
        <v>224</v>
      </c>
      <c r="F9" s="80">
        <v>267</v>
      </c>
      <c r="G9" s="81">
        <v>202</v>
      </c>
      <c r="H9" s="80">
        <v>246</v>
      </c>
      <c r="I9" s="82">
        <f aca="true" t="shared" si="0" ref="I9:I48">IF(C9&lt;&gt;"",SUM(C9:H9),"")</f>
        <v>1362</v>
      </c>
      <c r="J9" s="83">
        <f aca="true" t="shared" si="1" ref="J9:J48">IF(C9&lt;&gt;"",AVERAGE(C9:H9),"")</f>
        <v>227</v>
      </c>
      <c r="K9" s="84">
        <f aca="true" t="shared" si="2" ref="K9:K48">IF(C9&lt;&gt;"",MAX(C9:H9),"")</f>
        <v>267</v>
      </c>
      <c r="L9" s="84">
        <f aca="true" t="shared" si="3" ref="L9:L48">IF(D9&lt;&gt;"",MAX(C9:H9)-MIN(C9:H9),"")</f>
        <v>65</v>
      </c>
      <c r="M9" s="82">
        <v>1</v>
      </c>
      <c r="N9" s="12">
        <f aca="true" t="shared" si="4" ref="N9:N28">MAX(C9:H9)</f>
        <v>267</v>
      </c>
      <c r="O9" s="13"/>
      <c r="P9" s="13"/>
      <c r="Q9" s="13"/>
      <c r="R9" s="13"/>
    </row>
    <row r="10" spans="1:16" s="11" customFormat="1" ht="13.5" customHeight="1">
      <c r="A10" s="77">
        <v>3</v>
      </c>
      <c r="B10" s="160" t="s">
        <v>45</v>
      </c>
      <c r="C10" s="85">
        <v>211</v>
      </c>
      <c r="D10" s="86">
        <v>203</v>
      </c>
      <c r="E10" s="87">
        <v>278</v>
      </c>
      <c r="F10" s="86">
        <v>229</v>
      </c>
      <c r="G10" s="87">
        <v>196</v>
      </c>
      <c r="H10" s="86">
        <v>245</v>
      </c>
      <c r="I10" s="82">
        <f t="shared" si="0"/>
        <v>1362</v>
      </c>
      <c r="J10" s="83">
        <f t="shared" si="1"/>
        <v>227</v>
      </c>
      <c r="K10" s="84">
        <f t="shared" si="2"/>
        <v>278</v>
      </c>
      <c r="L10" s="84">
        <f t="shared" si="3"/>
        <v>82</v>
      </c>
      <c r="M10" s="82">
        <v>2</v>
      </c>
      <c r="N10" s="12">
        <f t="shared" si="4"/>
        <v>278</v>
      </c>
      <c r="O10" s="14">
        <f aca="true" t="shared" si="5" ref="O10:O28">MIN(C10:H10)</f>
        <v>196</v>
      </c>
      <c r="P10" s="10"/>
    </row>
    <row r="11" spans="1:16" s="11" customFormat="1" ht="13.5" customHeight="1">
      <c r="A11" s="77">
        <v>31</v>
      </c>
      <c r="B11" s="160" t="s">
        <v>59</v>
      </c>
      <c r="C11" s="79">
        <v>195</v>
      </c>
      <c r="D11" s="81">
        <v>201</v>
      </c>
      <c r="E11" s="87">
        <v>203</v>
      </c>
      <c r="F11" s="86">
        <v>191</v>
      </c>
      <c r="G11" s="87">
        <v>234</v>
      </c>
      <c r="H11" s="86">
        <v>234</v>
      </c>
      <c r="I11" s="82">
        <f t="shared" si="0"/>
        <v>1258</v>
      </c>
      <c r="J11" s="83">
        <f t="shared" si="1"/>
        <v>209.66666666666666</v>
      </c>
      <c r="K11" s="84">
        <f t="shared" si="2"/>
        <v>234</v>
      </c>
      <c r="L11" s="84">
        <f t="shared" si="3"/>
        <v>43</v>
      </c>
      <c r="M11" s="82">
        <v>3</v>
      </c>
      <c r="N11" s="12">
        <f t="shared" si="4"/>
        <v>234</v>
      </c>
      <c r="O11" s="14">
        <f t="shared" si="5"/>
        <v>191</v>
      </c>
      <c r="P11" s="10"/>
    </row>
    <row r="12" spans="1:16" s="11" customFormat="1" ht="13.5" customHeight="1">
      <c r="A12" s="88">
        <v>11</v>
      </c>
      <c r="B12" s="160" t="s">
        <v>36</v>
      </c>
      <c r="C12" s="79">
        <v>190</v>
      </c>
      <c r="D12" s="81">
        <v>202</v>
      </c>
      <c r="E12" s="87">
        <v>209</v>
      </c>
      <c r="F12" s="86">
        <v>198</v>
      </c>
      <c r="G12" s="87">
        <v>213</v>
      </c>
      <c r="H12" s="86">
        <v>212</v>
      </c>
      <c r="I12" s="82">
        <f t="shared" si="0"/>
        <v>1224</v>
      </c>
      <c r="J12" s="83">
        <f t="shared" si="1"/>
        <v>204</v>
      </c>
      <c r="K12" s="84">
        <f t="shared" si="2"/>
        <v>213</v>
      </c>
      <c r="L12" s="84">
        <f t="shared" si="3"/>
        <v>23</v>
      </c>
      <c r="M12" s="82">
        <v>4</v>
      </c>
      <c r="N12" s="12">
        <f t="shared" si="4"/>
        <v>213</v>
      </c>
      <c r="O12" s="14">
        <f t="shared" si="5"/>
        <v>190</v>
      </c>
      <c r="P12" s="10"/>
    </row>
    <row r="13" spans="1:16" s="11" customFormat="1" ht="13.5" customHeight="1">
      <c r="A13" s="77">
        <v>46</v>
      </c>
      <c r="B13" s="160" t="s">
        <v>12</v>
      </c>
      <c r="C13" s="79">
        <v>184</v>
      </c>
      <c r="D13" s="89">
        <v>224</v>
      </c>
      <c r="E13" s="81">
        <v>199</v>
      </c>
      <c r="F13" s="80">
        <v>215</v>
      </c>
      <c r="G13" s="81">
        <v>210</v>
      </c>
      <c r="H13" s="79">
        <v>188</v>
      </c>
      <c r="I13" s="82">
        <f t="shared" si="0"/>
        <v>1220</v>
      </c>
      <c r="J13" s="83">
        <f t="shared" si="1"/>
        <v>203.33333333333334</v>
      </c>
      <c r="K13" s="84">
        <f t="shared" si="2"/>
        <v>224</v>
      </c>
      <c r="L13" s="84">
        <f t="shared" si="3"/>
        <v>40</v>
      </c>
      <c r="M13" s="82">
        <v>5</v>
      </c>
      <c r="N13" s="12">
        <f t="shared" si="4"/>
        <v>224</v>
      </c>
      <c r="O13" s="14">
        <f t="shared" si="5"/>
        <v>184</v>
      </c>
      <c r="P13" s="10"/>
    </row>
    <row r="14" spans="1:16" s="11" customFormat="1" ht="13.5" customHeight="1">
      <c r="A14" s="88">
        <v>23</v>
      </c>
      <c r="B14" s="160" t="s">
        <v>71</v>
      </c>
      <c r="C14" s="90">
        <v>200</v>
      </c>
      <c r="D14" s="91">
        <v>233</v>
      </c>
      <c r="E14" s="92">
        <v>202</v>
      </c>
      <c r="F14" s="91">
        <v>181</v>
      </c>
      <c r="G14" s="92">
        <v>200</v>
      </c>
      <c r="H14" s="91">
        <v>191</v>
      </c>
      <c r="I14" s="82">
        <f t="shared" si="0"/>
        <v>1207</v>
      </c>
      <c r="J14" s="83">
        <f t="shared" si="1"/>
        <v>201.16666666666666</v>
      </c>
      <c r="K14" s="84">
        <f t="shared" si="2"/>
        <v>233</v>
      </c>
      <c r="L14" s="84">
        <f t="shared" si="3"/>
        <v>52</v>
      </c>
      <c r="M14" s="82">
        <v>6</v>
      </c>
      <c r="N14" s="12">
        <f t="shared" si="4"/>
        <v>233</v>
      </c>
      <c r="O14" s="14">
        <f t="shared" si="5"/>
        <v>181</v>
      </c>
      <c r="P14" s="10"/>
    </row>
    <row r="15" spans="1:16" s="11" customFormat="1" ht="13.5" customHeight="1">
      <c r="A15" s="88">
        <v>35</v>
      </c>
      <c r="B15" s="160" t="s">
        <v>66</v>
      </c>
      <c r="C15" s="79">
        <v>192</v>
      </c>
      <c r="D15" s="81">
        <v>200</v>
      </c>
      <c r="E15" s="81">
        <v>214</v>
      </c>
      <c r="F15" s="81">
        <v>226</v>
      </c>
      <c r="G15" s="81">
        <v>182</v>
      </c>
      <c r="H15" s="81">
        <v>190</v>
      </c>
      <c r="I15" s="82">
        <f t="shared" si="0"/>
        <v>1204</v>
      </c>
      <c r="J15" s="83">
        <f t="shared" si="1"/>
        <v>200.66666666666666</v>
      </c>
      <c r="K15" s="84">
        <f t="shared" si="2"/>
        <v>226</v>
      </c>
      <c r="L15" s="84">
        <f t="shared" si="3"/>
        <v>44</v>
      </c>
      <c r="M15" s="82">
        <v>7</v>
      </c>
      <c r="N15" s="12">
        <f t="shared" si="4"/>
        <v>226</v>
      </c>
      <c r="O15" s="14">
        <f t="shared" si="5"/>
        <v>182</v>
      </c>
      <c r="P15" s="10"/>
    </row>
    <row r="16" spans="1:16" s="11" customFormat="1" ht="13.5" customHeight="1">
      <c r="A16" s="88">
        <v>1</v>
      </c>
      <c r="B16" s="160" t="s">
        <v>48</v>
      </c>
      <c r="C16" s="79">
        <v>173</v>
      </c>
      <c r="D16" s="80">
        <v>232</v>
      </c>
      <c r="E16" s="87">
        <v>189</v>
      </c>
      <c r="F16" s="86">
        <v>174</v>
      </c>
      <c r="G16" s="87">
        <v>193</v>
      </c>
      <c r="H16" s="86">
        <v>214</v>
      </c>
      <c r="I16" s="82">
        <f t="shared" si="0"/>
        <v>1175</v>
      </c>
      <c r="J16" s="83">
        <f t="shared" si="1"/>
        <v>195.83333333333334</v>
      </c>
      <c r="K16" s="84">
        <f t="shared" si="2"/>
        <v>232</v>
      </c>
      <c r="L16" s="84">
        <f t="shared" si="3"/>
        <v>59</v>
      </c>
      <c r="M16" s="82">
        <v>8</v>
      </c>
      <c r="N16" s="12">
        <f t="shared" si="4"/>
        <v>232</v>
      </c>
      <c r="O16" s="14">
        <f t="shared" si="5"/>
        <v>173</v>
      </c>
      <c r="P16" s="10"/>
    </row>
    <row r="17" spans="1:16" s="11" customFormat="1" ht="13.5" customHeight="1">
      <c r="A17" s="77">
        <v>19</v>
      </c>
      <c r="B17" s="160" t="s">
        <v>38</v>
      </c>
      <c r="C17" s="79">
        <v>217</v>
      </c>
      <c r="D17" s="80">
        <v>194</v>
      </c>
      <c r="E17" s="81">
        <v>167</v>
      </c>
      <c r="F17" s="80">
        <v>200</v>
      </c>
      <c r="G17" s="81">
        <v>189</v>
      </c>
      <c r="H17" s="80">
        <v>198</v>
      </c>
      <c r="I17" s="82">
        <f t="shared" si="0"/>
        <v>1165</v>
      </c>
      <c r="J17" s="83">
        <f t="shared" si="1"/>
        <v>194.16666666666666</v>
      </c>
      <c r="K17" s="84">
        <f t="shared" si="2"/>
        <v>217</v>
      </c>
      <c r="L17" s="84">
        <f t="shared" si="3"/>
        <v>50</v>
      </c>
      <c r="M17" s="82">
        <v>9</v>
      </c>
      <c r="N17" s="12">
        <f t="shared" si="4"/>
        <v>217</v>
      </c>
      <c r="O17" s="14">
        <f t="shared" si="5"/>
        <v>167</v>
      </c>
      <c r="P17" s="10"/>
    </row>
    <row r="18" spans="1:16" s="11" customFormat="1" ht="13.5" customHeight="1">
      <c r="A18" s="88">
        <v>16</v>
      </c>
      <c r="B18" s="161" t="s">
        <v>49</v>
      </c>
      <c r="C18" s="93">
        <v>207</v>
      </c>
      <c r="D18" s="94">
        <v>188</v>
      </c>
      <c r="E18" s="95">
        <v>200</v>
      </c>
      <c r="F18" s="94">
        <v>200</v>
      </c>
      <c r="G18" s="95">
        <v>206</v>
      </c>
      <c r="H18" s="96">
        <v>157</v>
      </c>
      <c r="I18" s="82">
        <f t="shared" si="0"/>
        <v>1158</v>
      </c>
      <c r="J18" s="83">
        <f t="shared" si="1"/>
        <v>193</v>
      </c>
      <c r="K18" s="84">
        <f t="shared" si="2"/>
        <v>207</v>
      </c>
      <c r="L18" s="84">
        <f t="shared" si="3"/>
        <v>50</v>
      </c>
      <c r="M18" s="82">
        <v>10</v>
      </c>
      <c r="N18" s="12">
        <f t="shared" si="4"/>
        <v>207</v>
      </c>
      <c r="O18" s="14">
        <f t="shared" si="5"/>
        <v>157</v>
      </c>
      <c r="P18" s="10"/>
    </row>
    <row r="19" spans="1:16" s="11" customFormat="1" ht="13.5" customHeight="1">
      <c r="A19" s="88">
        <v>12</v>
      </c>
      <c r="B19" s="160" t="s">
        <v>41</v>
      </c>
      <c r="C19" s="79">
        <v>159</v>
      </c>
      <c r="D19" s="80">
        <v>157</v>
      </c>
      <c r="E19" s="81">
        <v>206</v>
      </c>
      <c r="F19" s="80">
        <v>198</v>
      </c>
      <c r="G19" s="81">
        <v>234</v>
      </c>
      <c r="H19" s="80">
        <v>203</v>
      </c>
      <c r="I19" s="82">
        <f t="shared" si="0"/>
        <v>1157</v>
      </c>
      <c r="J19" s="83">
        <f t="shared" si="1"/>
        <v>192.83333333333334</v>
      </c>
      <c r="K19" s="84">
        <f t="shared" si="2"/>
        <v>234</v>
      </c>
      <c r="L19" s="84">
        <f t="shared" si="3"/>
        <v>77</v>
      </c>
      <c r="M19" s="82">
        <v>11</v>
      </c>
      <c r="N19" s="12">
        <f t="shared" si="4"/>
        <v>234</v>
      </c>
      <c r="O19" s="14">
        <f t="shared" si="5"/>
        <v>157</v>
      </c>
      <c r="P19" s="10"/>
    </row>
    <row r="20" spans="1:16" s="11" customFormat="1" ht="13.5" customHeight="1">
      <c r="A20" s="99">
        <v>5</v>
      </c>
      <c r="B20" s="160" t="s">
        <v>44</v>
      </c>
      <c r="C20" s="79">
        <v>176</v>
      </c>
      <c r="D20" s="80">
        <v>191</v>
      </c>
      <c r="E20" s="81">
        <v>236</v>
      </c>
      <c r="F20" s="80">
        <v>172</v>
      </c>
      <c r="G20" s="81">
        <v>178</v>
      </c>
      <c r="H20" s="80">
        <v>177</v>
      </c>
      <c r="I20" s="82">
        <f t="shared" si="0"/>
        <v>1130</v>
      </c>
      <c r="J20" s="83">
        <f t="shared" si="1"/>
        <v>188.33333333333334</v>
      </c>
      <c r="K20" s="84">
        <f t="shared" si="2"/>
        <v>236</v>
      </c>
      <c r="L20" s="84">
        <f t="shared" si="3"/>
        <v>64</v>
      </c>
      <c r="M20" s="82">
        <v>12</v>
      </c>
      <c r="N20" s="12">
        <f t="shared" si="4"/>
        <v>236</v>
      </c>
      <c r="O20" s="14">
        <f t="shared" si="5"/>
        <v>172</v>
      </c>
      <c r="P20" s="10"/>
    </row>
    <row r="21" spans="1:16" s="11" customFormat="1" ht="13.5" customHeight="1">
      <c r="A21" s="97">
        <v>9</v>
      </c>
      <c r="B21" s="160" t="s">
        <v>51</v>
      </c>
      <c r="C21" s="79">
        <v>196</v>
      </c>
      <c r="D21" s="81">
        <v>192</v>
      </c>
      <c r="E21" s="81">
        <v>181</v>
      </c>
      <c r="F21" s="81">
        <v>182</v>
      </c>
      <c r="G21" s="81">
        <v>195</v>
      </c>
      <c r="H21" s="81">
        <v>180</v>
      </c>
      <c r="I21" s="82">
        <f t="shared" si="0"/>
        <v>1126</v>
      </c>
      <c r="J21" s="83">
        <f t="shared" si="1"/>
        <v>187.66666666666666</v>
      </c>
      <c r="K21" s="84">
        <f t="shared" si="2"/>
        <v>196</v>
      </c>
      <c r="L21" s="84">
        <f t="shared" si="3"/>
        <v>16</v>
      </c>
      <c r="M21" s="82">
        <v>13</v>
      </c>
      <c r="N21" s="12">
        <f t="shared" si="4"/>
        <v>196</v>
      </c>
      <c r="O21" s="14">
        <f t="shared" si="5"/>
        <v>180</v>
      </c>
      <c r="P21" s="10"/>
    </row>
    <row r="22" spans="1:16" s="11" customFormat="1" ht="13.5" customHeight="1">
      <c r="A22" s="144">
        <v>42</v>
      </c>
      <c r="B22" s="160" t="s">
        <v>61</v>
      </c>
      <c r="C22" s="93">
        <v>154</v>
      </c>
      <c r="D22" s="94">
        <v>153</v>
      </c>
      <c r="E22" s="95">
        <v>201</v>
      </c>
      <c r="F22" s="94">
        <v>231</v>
      </c>
      <c r="G22" s="95">
        <v>209</v>
      </c>
      <c r="H22" s="94">
        <v>178</v>
      </c>
      <c r="I22" s="82">
        <f t="shared" si="0"/>
        <v>1126</v>
      </c>
      <c r="J22" s="83">
        <f t="shared" si="1"/>
        <v>187.66666666666666</v>
      </c>
      <c r="K22" s="84">
        <f t="shared" si="2"/>
        <v>231</v>
      </c>
      <c r="L22" s="84">
        <f t="shared" si="3"/>
        <v>78</v>
      </c>
      <c r="M22" s="82">
        <v>14</v>
      </c>
      <c r="N22" s="12">
        <f t="shared" si="4"/>
        <v>231</v>
      </c>
      <c r="O22" s="14">
        <f t="shared" si="5"/>
        <v>153</v>
      </c>
      <c r="P22" s="10"/>
    </row>
    <row r="23" spans="1:16" s="11" customFormat="1" ht="13.5" customHeight="1">
      <c r="A23" s="114">
        <v>30</v>
      </c>
      <c r="B23" s="160" t="s">
        <v>68</v>
      </c>
      <c r="C23" s="79">
        <v>188</v>
      </c>
      <c r="D23" s="80">
        <v>167</v>
      </c>
      <c r="E23" s="81">
        <v>181</v>
      </c>
      <c r="F23" s="80">
        <v>193</v>
      </c>
      <c r="G23" s="81">
        <v>192</v>
      </c>
      <c r="H23" s="79">
        <v>190</v>
      </c>
      <c r="I23" s="82">
        <f t="shared" si="0"/>
        <v>1111</v>
      </c>
      <c r="J23" s="83">
        <f t="shared" si="1"/>
        <v>185.16666666666666</v>
      </c>
      <c r="K23" s="84">
        <f t="shared" si="2"/>
        <v>193</v>
      </c>
      <c r="L23" s="84">
        <f t="shared" si="3"/>
        <v>26</v>
      </c>
      <c r="M23" s="82">
        <v>15</v>
      </c>
      <c r="N23" s="12">
        <f t="shared" si="4"/>
        <v>193</v>
      </c>
      <c r="O23" s="14">
        <f t="shared" si="5"/>
        <v>167</v>
      </c>
      <c r="P23" s="10"/>
    </row>
    <row r="24" spans="1:16" s="11" customFormat="1" ht="13.5" customHeight="1">
      <c r="A24" s="117">
        <v>22</v>
      </c>
      <c r="B24" s="162" t="s">
        <v>75</v>
      </c>
      <c r="C24" s="85">
        <v>161</v>
      </c>
      <c r="D24" s="86">
        <v>184</v>
      </c>
      <c r="E24" s="87">
        <v>134</v>
      </c>
      <c r="F24" s="86">
        <v>159</v>
      </c>
      <c r="G24" s="87">
        <v>224</v>
      </c>
      <c r="H24" s="86">
        <v>235</v>
      </c>
      <c r="I24" s="82">
        <f t="shared" si="0"/>
        <v>1097</v>
      </c>
      <c r="J24" s="83">
        <f t="shared" si="1"/>
        <v>182.83333333333334</v>
      </c>
      <c r="K24" s="84">
        <f t="shared" si="2"/>
        <v>235</v>
      </c>
      <c r="L24" s="84">
        <f t="shared" si="3"/>
        <v>101</v>
      </c>
      <c r="M24" s="82">
        <v>16</v>
      </c>
      <c r="N24" s="12">
        <f t="shared" si="4"/>
        <v>235</v>
      </c>
      <c r="O24" s="14">
        <f t="shared" si="5"/>
        <v>134</v>
      </c>
      <c r="P24" s="10"/>
    </row>
    <row r="25" spans="1:16" s="11" customFormat="1" ht="13.5" customHeight="1">
      <c r="A25" s="98">
        <v>20</v>
      </c>
      <c r="B25" s="78" t="s">
        <v>52</v>
      </c>
      <c r="C25" s="85">
        <v>199</v>
      </c>
      <c r="D25" s="86">
        <v>208</v>
      </c>
      <c r="E25" s="87">
        <v>185</v>
      </c>
      <c r="F25" s="86">
        <v>173</v>
      </c>
      <c r="G25" s="87">
        <v>146</v>
      </c>
      <c r="H25" s="86">
        <v>185</v>
      </c>
      <c r="I25" s="82">
        <f t="shared" si="0"/>
        <v>1096</v>
      </c>
      <c r="J25" s="83">
        <f t="shared" si="1"/>
        <v>182.66666666666666</v>
      </c>
      <c r="K25" s="84">
        <f t="shared" si="2"/>
        <v>208</v>
      </c>
      <c r="L25" s="84">
        <f t="shared" si="3"/>
        <v>62</v>
      </c>
      <c r="M25" s="82">
        <v>17</v>
      </c>
      <c r="N25" s="12">
        <f t="shared" si="4"/>
        <v>208</v>
      </c>
      <c r="O25" s="14">
        <f t="shared" si="5"/>
        <v>146</v>
      </c>
      <c r="P25" s="10"/>
    </row>
    <row r="26" spans="1:16" s="11" customFormat="1" ht="13.5" customHeight="1">
      <c r="A26" s="97">
        <v>25</v>
      </c>
      <c r="B26" s="78" t="s">
        <v>76</v>
      </c>
      <c r="C26" s="85">
        <v>181</v>
      </c>
      <c r="D26" s="86">
        <v>224</v>
      </c>
      <c r="E26" s="87">
        <v>173</v>
      </c>
      <c r="F26" s="86">
        <v>174</v>
      </c>
      <c r="G26" s="87">
        <v>177</v>
      </c>
      <c r="H26" s="86">
        <v>166</v>
      </c>
      <c r="I26" s="82">
        <f t="shared" si="0"/>
        <v>1095</v>
      </c>
      <c r="J26" s="83">
        <f t="shared" si="1"/>
        <v>182.5</v>
      </c>
      <c r="K26" s="84">
        <f t="shared" si="2"/>
        <v>224</v>
      </c>
      <c r="L26" s="84">
        <f t="shared" si="3"/>
        <v>58</v>
      </c>
      <c r="M26" s="82">
        <v>18</v>
      </c>
      <c r="N26" s="12">
        <f t="shared" si="4"/>
        <v>224</v>
      </c>
      <c r="O26" s="14">
        <f t="shared" si="5"/>
        <v>166</v>
      </c>
      <c r="P26" s="10"/>
    </row>
    <row r="27" spans="1:16" s="11" customFormat="1" ht="13.5" customHeight="1">
      <c r="A27" s="99">
        <v>15</v>
      </c>
      <c r="B27" s="78" t="s">
        <v>54</v>
      </c>
      <c r="C27" s="85">
        <v>188</v>
      </c>
      <c r="D27" s="86">
        <v>167</v>
      </c>
      <c r="E27" s="87">
        <v>207</v>
      </c>
      <c r="F27" s="86">
        <v>244</v>
      </c>
      <c r="G27" s="87">
        <v>149</v>
      </c>
      <c r="H27" s="86">
        <v>138</v>
      </c>
      <c r="I27" s="82">
        <f t="shared" si="0"/>
        <v>1093</v>
      </c>
      <c r="J27" s="83">
        <f t="shared" si="1"/>
        <v>182.16666666666666</v>
      </c>
      <c r="K27" s="84">
        <f t="shared" si="2"/>
        <v>244</v>
      </c>
      <c r="L27" s="84">
        <f t="shared" si="3"/>
        <v>106</v>
      </c>
      <c r="M27" s="82">
        <v>19</v>
      </c>
      <c r="N27" s="12">
        <f t="shared" si="4"/>
        <v>244</v>
      </c>
      <c r="O27" s="14">
        <f t="shared" si="5"/>
        <v>138</v>
      </c>
      <c r="P27" s="10"/>
    </row>
    <row r="28" spans="1:16" s="11" customFormat="1" ht="13.5" customHeight="1">
      <c r="A28" s="97">
        <v>10</v>
      </c>
      <c r="B28" s="78" t="s">
        <v>47</v>
      </c>
      <c r="C28" s="85">
        <v>162</v>
      </c>
      <c r="D28" s="86">
        <v>202</v>
      </c>
      <c r="E28" s="87">
        <v>186</v>
      </c>
      <c r="F28" s="86">
        <v>162</v>
      </c>
      <c r="G28" s="87">
        <v>178</v>
      </c>
      <c r="H28" s="86">
        <v>191</v>
      </c>
      <c r="I28" s="82">
        <f t="shared" si="0"/>
        <v>1081</v>
      </c>
      <c r="J28" s="83">
        <f t="shared" si="1"/>
        <v>180.16666666666666</v>
      </c>
      <c r="K28" s="84">
        <f t="shared" si="2"/>
        <v>202</v>
      </c>
      <c r="L28" s="84">
        <f t="shared" si="3"/>
        <v>40</v>
      </c>
      <c r="M28" s="82">
        <v>20</v>
      </c>
      <c r="N28" s="12">
        <f t="shared" si="4"/>
        <v>202</v>
      </c>
      <c r="O28" s="14">
        <f t="shared" si="5"/>
        <v>162</v>
      </c>
      <c r="P28" s="10"/>
    </row>
    <row r="29" spans="1:16" s="11" customFormat="1" ht="13.5" customHeight="1">
      <c r="A29" s="97">
        <v>37</v>
      </c>
      <c r="B29" s="78" t="s">
        <v>80</v>
      </c>
      <c r="C29" s="85">
        <v>158</v>
      </c>
      <c r="D29" s="86">
        <v>185</v>
      </c>
      <c r="E29" s="87">
        <v>199</v>
      </c>
      <c r="F29" s="86">
        <v>198</v>
      </c>
      <c r="G29" s="87">
        <v>171</v>
      </c>
      <c r="H29" s="86">
        <v>170</v>
      </c>
      <c r="I29" s="82">
        <f t="shared" si="0"/>
        <v>1081</v>
      </c>
      <c r="J29" s="83">
        <f t="shared" si="1"/>
        <v>180.16666666666666</v>
      </c>
      <c r="K29" s="84">
        <f t="shared" si="2"/>
        <v>199</v>
      </c>
      <c r="L29" s="84">
        <f t="shared" si="3"/>
        <v>41</v>
      </c>
      <c r="M29" s="82">
        <v>21</v>
      </c>
      <c r="N29" s="12"/>
      <c r="O29" s="14"/>
      <c r="P29" s="10"/>
    </row>
    <row r="30" spans="1:16" s="11" customFormat="1" ht="13.5" customHeight="1">
      <c r="A30" s="99">
        <v>8</v>
      </c>
      <c r="B30" s="78" t="s">
        <v>42</v>
      </c>
      <c r="C30" s="85">
        <v>168</v>
      </c>
      <c r="D30" s="86">
        <v>142</v>
      </c>
      <c r="E30" s="87">
        <v>212</v>
      </c>
      <c r="F30" s="86">
        <v>205</v>
      </c>
      <c r="G30" s="87">
        <v>195</v>
      </c>
      <c r="H30" s="86">
        <v>158</v>
      </c>
      <c r="I30" s="82">
        <f t="shared" si="0"/>
        <v>1080</v>
      </c>
      <c r="J30" s="83">
        <f t="shared" si="1"/>
        <v>180</v>
      </c>
      <c r="K30" s="84">
        <f t="shared" si="2"/>
        <v>212</v>
      </c>
      <c r="L30" s="84">
        <f t="shared" si="3"/>
        <v>70</v>
      </c>
      <c r="M30" s="82">
        <v>22</v>
      </c>
      <c r="N30" s="12"/>
      <c r="O30" s="14"/>
      <c r="P30" s="10"/>
    </row>
    <row r="31" spans="1:16" s="11" customFormat="1" ht="13.5" customHeight="1">
      <c r="A31" s="97">
        <v>41</v>
      </c>
      <c r="B31" s="78" t="s">
        <v>79</v>
      </c>
      <c r="C31" s="85">
        <v>139</v>
      </c>
      <c r="D31" s="86">
        <v>178</v>
      </c>
      <c r="E31" s="87">
        <v>143</v>
      </c>
      <c r="F31" s="86">
        <v>191</v>
      </c>
      <c r="G31" s="87">
        <v>222</v>
      </c>
      <c r="H31" s="86">
        <v>205</v>
      </c>
      <c r="I31" s="82">
        <f t="shared" si="0"/>
        <v>1078</v>
      </c>
      <c r="J31" s="83">
        <f t="shared" si="1"/>
        <v>179.66666666666666</v>
      </c>
      <c r="K31" s="84">
        <f t="shared" si="2"/>
        <v>222</v>
      </c>
      <c r="L31" s="84">
        <f t="shared" si="3"/>
        <v>83</v>
      </c>
      <c r="M31" s="82">
        <v>23</v>
      </c>
      <c r="N31" s="12"/>
      <c r="O31" s="14"/>
      <c r="P31" s="10"/>
    </row>
    <row r="32" spans="1:16" s="11" customFormat="1" ht="13.5" customHeight="1">
      <c r="A32" s="97">
        <v>36</v>
      </c>
      <c r="B32" s="78" t="s">
        <v>60</v>
      </c>
      <c r="C32" s="85">
        <v>203</v>
      </c>
      <c r="D32" s="86">
        <v>150</v>
      </c>
      <c r="E32" s="87">
        <v>136</v>
      </c>
      <c r="F32" s="86">
        <v>215</v>
      </c>
      <c r="G32" s="87">
        <v>178</v>
      </c>
      <c r="H32" s="86">
        <v>187</v>
      </c>
      <c r="I32" s="82">
        <f t="shared" si="0"/>
        <v>1069</v>
      </c>
      <c r="J32" s="83">
        <f t="shared" si="1"/>
        <v>178.16666666666666</v>
      </c>
      <c r="K32" s="84">
        <f t="shared" si="2"/>
        <v>215</v>
      </c>
      <c r="L32" s="84">
        <f t="shared" si="3"/>
        <v>79</v>
      </c>
      <c r="M32" s="82">
        <v>24</v>
      </c>
      <c r="N32" s="12"/>
      <c r="O32" s="14"/>
      <c r="P32" s="10"/>
    </row>
    <row r="33" spans="1:16" s="11" customFormat="1" ht="13.5" customHeight="1" thickBot="1">
      <c r="A33" s="99">
        <v>17</v>
      </c>
      <c r="B33" s="78" t="s">
        <v>50</v>
      </c>
      <c r="C33" s="85">
        <v>208</v>
      </c>
      <c r="D33" s="86">
        <v>158</v>
      </c>
      <c r="E33" s="143">
        <v>183</v>
      </c>
      <c r="F33" s="86">
        <v>175</v>
      </c>
      <c r="G33" s="87">
        <v>182</v>
      </c>
      <c r="H33" s="86">
        <v>158</v>
      </c>
      <c r="I33" s="82">
        <f t="shared" si="0"/>
        <v>1064</v>
      </c>
      <c r="J33" s="83">
        <f t="shared" si="1"/>
        <v>177.33333333333334</v>
      </c>
      <c r="K33" s="84">
        <f t="shared" si="2"/>
        <v>208</v>
      </c>
      <c r="L33" s="84">
        <f t="shared" si="3"/>
        <v>50</v>
      </c>
      <c r="M33" s="82">
        <v>25</v>
      </c>
      <c r="N33" s="12"/>
      <c r="O33" s="14"/>
      <c r="P33" s="10"/>
    </row>
    <row r="34" spans="1:16" s="11" customFormat="1" ht="13.5" customHeight="1" thickBot="1">
      <c r="A34" s="97">
        <v>18</v>
      </c>
      <c r="B34" s="78" t="s">
        <v>55</v>
      </c>
      <c r="C34" s="85">
        <v>167</v>
      </c>
      <c r="D34" s="86">
        <v>162</v>
      </c>
      <c r="E34" s="87">
        <v>187</v>
      </c>
      <c r="F34" s="86">
        <v>203</v>
      </c>
      <c r="G34" s="87">
        <v>142</v>
      </c>
      <c r="H34" s="86">
        <v>192</v>
      </c>
      <c r="I34" s="82">
        <f t="shared" si="0"/>
        <v>1053</v>
      </c>
      <c r="J34" s="83">
        <f t="shared" si="1"/>
        <v>175.5</v>
      </c>
      <c r="K34" s="84">
        <f t="shared" si="2"/>
        <v>203</v>
      </c>
      <c r="L34" s="84">
        <f t="shared" si="3"/>
        <v>61</v>
      </c>
      <c r="M34" s="82">
        <v>26</v>
      </c>
      <c r="N34" s="12"/>
      <c r="O34" s="14"/>
      <c r="P34" s="10"/>
    </row>
    <row r="35" spans="1:16" s="11" customFormat="1" ht="13.5" customHeight="1" thickBot="1">
      <c r="A35" s="97">
        <v>26</v>
      </c>
      <c r="B35" s="78" t="s">
        <v>78</v>
      </c>
      <c r="C35" s="85">
        <v>184</v>
      </c>
      <c r="D35" s="86">
        <v>189</v>
      </c>
      <c r="E35" s="87">
        <v>169</v>
      </c>
      <c r="F35" s="86">
        <v>163</v>
      </c>
      <c r="G35" s="87">
        <v>170</v>
      </c>
      <c r="H35" s="86">
        <v>170</v>
      </c>
      <c r="I35" s="82">
        <f t="shared" si="0"/>
        <v>1045</v>
      </c>
      <c r="J35" s="83">
        <f t="shared" si="1"/>
        <v>174.16666666666666</v>
      </c>
      <c r="K35" s="84">
        <f t="shared" si="2"/>
        <v>189</v>
      </c>
      <c r="L35" s="84">
        <f t="shared" si="3"/>
        <v>26</v>
      </c>
      <c r="M35" s="82">
        <v>27</v>
      </c>
      <c r="N35" s="12"/>
      <c r="O35" s="14"/>
      <c r="P35" s="10"/>
    </row>
    <row r="36" spans="1:16" s="11" customFormat="1" ht="13.5" customHeight="1" thickBot="1">
      <c r="A36" s="97">
        <v>4</v>
      </c>
      <c r="B36" s="78" t="s">
        <v>46</v>
      </c>
      <c r="C36" s="85">
        <v>132</v>
      </c>
      <c r="D36" s="86">
        <v>142</v>
      </c>
      <c r="E36" s="87">
        <v>162</v>
      </c>
      <c r="F36" s="86">
        <v>170</v>
      </c>
      <c r="G36" s="87">
        <v>218</v>
      </c>
      <c r="H36" s="86">
        <v>186</v>
      </c>
      <c r="I36" s="82">
        <f t="shared" si="0"/>
        <v>1010</v>
      </c>
      <c r="J36" s="83">
        <f t="shared" si="1"/>
        <v>168.33333333333334</v>
      </c>
      <c r="K36" s="84">
        <f t="shared" si="2"/>
        <v>218</v>
      </c>
      <c r="L36" s="84">
        <f t="shared" si="3"/>
        <v>86</v>
      </c>
      <c r="M36" s="82">
        <v>28</v>
      </c>
      <c r="N36" s="12"/>
      <c r="O36" s="14"/>
      <c r="P36" s="10"/>
    </row>
    <row r="37" spans="1:16" s="11" customFormat="1" ht="13.5" customHeight="1" thickBot="1">
      <c r="A37" s="97">
        <v>45</v>
      </c>
      <c r="B37" s="78" t="s">
        <v>63</v>
      </c>
      <c r="C37" s="85">
        <v>155</v>
      </c>
      <c r="D37" s="86">
        <v>167</v>
      </c>
      <c r="E37" s="87">
        <v>225</v>
      </c>
      <c r="F37" s="86">
        <v>157</v>
      </c>
      <c r="G37" s="87">
        <v>180</v>
      </c>
      <c r="H37" s="86">
        <v>124</v>
      </c>
      <c r="I37" s="82">
        <f t="shared" si="0"/>
        <v>1008</v>
      </c>
      <c r="J37" s="83">
        <f t="shared" si="1"/>
        <v>168</v>
      </c>
      <c r="K37" s="84">
        <f t="shared" si="2"/>
        <v>225</v>
      </c>
      <c r="L37" s="84">
        <f t="shared" si="3"/>
        <v>101</v>
      </c>
      <c r="M37" s="82">
        <v>29</v>
      </c>
      <c r="N37" s="12"/>
      <c r="O37" s="14"/>
      <c r="P37" s="10"/>
    </row>
    <row r="38" spans="1:16" s="11" customFormat="1" ht="13.5" customHeight="1" thickBot="1">
      <c r="A38" s="145">
        <v>6</v>
      </c>
      <c r="B38" s="78" t="s">
        <v>37</v>
      </c>
      <c r="C38" s="85">
        <v>189</v>
      </c>
      <c r="D38" s="86">
        <v>178</v>
      </c>
      <c r="E38" s="87">
        <v>155</v>
      </c>
      <c r="F38" s="86">
        <v>155</v>
      </c>
      <c r="G38" s="87">
        <v>167</v>
      </c>
      <c r="H38" s="86">
        <v>160</v>
      </c>
      <c r="I38" s="82">
        <f t="shared" si="0"/>
        <v>1004</v>
      </c>
      <c r="J38" s="83">
        <f t="shared" si="1"/>
        <v>167.33333333333334</v>
      </c>
      <c r="K38" s="84">
        <f t="shared" si="2"/>
        <v>189</v>
      </c>
      <c r="L38" s="84">
        <f t="shared" si="3"/>
        <v>34</v>
      </c>
      <c r="M38" s="82">
        <v>30</v>
      </c>
      <c r="N38" s="12"/>
      <c r="O38" s="14"/>
      <c r="P38" s="10"/>
    </row>
    <row r="39" spans="1:16" s="11" customFormat="1" ht="13.5" customHeight="1" thickBot="1">
      <c r="A39" s="97">
        <v>38</v>
      </c>
      <c r="B39" s="78" t="s">
        <v>56</v>
      </c>
      <c r="C39" s="85">
        <v>126</v>
      </c>
      <c r="D39" s="86">
        <v>190</v>
      </c>
      <c r="E39" s="87">
        <v>146</v>
      </c>
      <c r="F39" s="86">
        <v>185</v>
      </c>
      <c r="G39" s="87">
        <v>185</v>
      </c>
      <c r="H39" s="86">
        <v>171</v>
      </c>
      <c r="I39" s="82">
        <f t="shared" si="0"/>
        <v>1003</v>
      </c>
      <c r="J39" s="83">
        <f t="shared" si="1"/>
        <v>167.16666666666666</v>
      </c>
      <c r="K39" s="84">
        <f t="shared" si="2"/>
        <v>190</v>
      </c>
      <c r="L39" s="84">
        <f t="shared" si="3"/>
        <v>64</v>
      </c>
      <c r="M39" s="82">
        <v>31</v>
      </c>
      <c r="N39" s="12"/>
      <c r="O39" s="14"/>
      <c r="P39" s="10"/>
    </row>
    <row r="40" spans="1:16" s="11" customFormat="1" ht="13.5" customHeight="1" thickBot="1">
      <c r="A40" s="97">
        <v>43</v>
      </c>
      <c r="B40" s="78" t="s">
        <v>70</v>
      </c>
      <c r="C40" s="85">
        <v>160</v>
      </c>
      <c r="D40" s="86">
        <v>148</v>
      </c>
      <c r="E40" s="87">
        <v>158</v>
      </c>
      <c r="F40" s="86">
        <v>170</v>
      </c>
      <c r="G40" s="87">
        <v>153</v>
      </c>
      <c r="H40" s="86">
        <v>207</v>
      </c>
      <c r="I40" s="82">
        <f t="shared" si="0"/>
        <v>996</v>
      </c>
      <c r="J40" s="83">
        <f t="shared" si="1"/>
        <v>166</v>
      </c>
      <c r="K40" s="84">
        <f t="shared" si="2"/>
        <v>207</v>
      </c>
      <c r="L40" s="84">
        <f t="shared" si="3"/>
        <v>59</v>
      </c>
      <c r="M40" s="82">
        <v>32</v>
      </c>
      <c r="N40" s="12"/>
      <c r="O40" s="14"/>
      <c r="P40" s="10"/>
    </row>
    <row r="41" spans="1:16" s="11" customFormat="1" ht="13.5" customHeight="1" thickBot="1">
      <c r="A41" s="97">
        <v>32</v>
      </c>
      <c r="B41" s="78" t="s">
        <v>74</v>
      </c>
      <c r="C41" s="85">
        <v>171</v>
      </c>
      <c r="D41" s="86">
        <v>164</v>
      </c>
      <c r="E41" s="87">
        <v>168</v>
      </c>
      <c r="F41" s="86">
        <v>149</v>
      </c>
      <c r="G41" s="87">
        <v>129</v>
      </c>
      <c r="H41" s="86">
        <v>210</v>
      </c>
      <c r="I41" s="82">
        <f t="shared" si="0"/>
        <v>991</v>
      </c>
      <c r="J41" s="83">
        <f t="shared" si="1"/>
        <v>165.16666666666666</v>
      </c>
      <c r="K41" s="84">
        <f t="shared" si="2"/>
        <v>210</v>
      </c>
      <c r="L41" s="84">
        <f t="shared" si="3"/>
        <v>81</v>
      </c>
      <c r="M41" s="82">
        <v>33</v>
      </c>
      <c r="N41" s="12"/>
      <c r="O41" s="14"/>
      <c r="P41" s="10"/>
    </row>
    <row r="42" spans="1:16" s="11" customFormat="1" ht="13.5" customHeight="1" thickBot="1">
      <c r="A42" s="97">
        <v>7</v>
      </c>
      <c r="B42" s="78" t="s">
        <v>53</v>
      </c>
      <c r="C42" s="85">
        <v>172</v>
      </c>
      <c r="D42" s="86">
        <v>159</v>
      </c>
      <c r="E42" s="87">
        <v>162</v>
      </c>
      <c r="F42" s="86">
        <v>193</v>
      </c>
      <c r="G42" s="87">
        <v>147</v>
      </c>
      <c r="H42" s="86">
        <v>154</v>
      </c>
      <c r="I42" s="82">
        <f t="shared" si="0"/>
        <v>987</v>
      </c>
      <c r="J42" s="83">
        <f t="shared" si="1"/>
        <v>164.5</v>
      </c>
      <c r="K42" s="84">
        <f t="shared" si="2"/>
        <v>193</v>
      </c>
      <c r="L42" s="84">
        <f t="shared" si="3"/>
        <v>46</v>
      </c>
      <c r="M42" s="82">
        <v>34</v>
      </c>
      <c r="N42" s="12"/>
      <c r="O42" s="14"/>
      <c r="P42" s="10"/>
    </row>
    <row r="43" spans="1:21" s="11" customFormat="1" ht="13.5" customHeight="1" thickBot="1">
      <c r="A43" s="97">
        <v>39</v>
      </c>
      <c r="B43" s="78" t="s">
        <v>69</v>
      </c>
      <c r="C43" s="85">
        <v>205</v>
      </c>
      <c r="D43" s="86">
        <v>154</v>
      </c>
      <c r="E43" s="87">
        <v>156</v>
      </c>
      <c r="F43" s="86">
        <v>115</v>
      </c>
      <c r="G43" s="87">
        <v>194</v>
      </c>
      <c r="H43" s="86">
        <v>161</v>
      </c>
      <c r="I43" s="82">
        <f t="shared" si="0"/>
        <v>985</v>
      </c>
      <c r="J43" s="83">
        <f t="shared" si="1"/>
        <v>164.16666666666666</v>
      </c>
      <c r="K43" s="84">
        <f t="shared" si="2"/>
        <v>205</v>
      </c>
      <c r="L43" s="84">
        <f t="shared" si="3"/>
        <v>90</v>
      </c>
      <c r="M43" s="82">
        <v>35</v>
      </c>
      <c r="N43" s="12"/>
      <c r="O43" s="14"/>
      <c r="P43" s="10"/>
      <c r="U43" s="166"/>
    </row>
    <row r="44" spans="1:16" s="11" customFormat="1" ht="13.5" customHeight="1" thickBot="1">
      <c r="A44" s="99">
        <v>28</v>
      </c>
      <c r="B44" s="78" t="s">
        <v>57</v>
      </c>
      <c r="C44" s="85">
        <v>155</v>
      </c>
      <c r="D44" s="86">
        <v>164</v>
      </c>
      <c r="E44" s="87">
        <v>123</v>
      </c>
      <c r="F44" s="86">
        <v>177</v>
      </c>
      <c r="G44" s="87">
        <v>170</v>
      </c>
      <c r="H44" s="86">
        <v>195</v>
      </c>
      <c r="I44" s="82">
        <f t="shared" si="0"/>
        <v>984</v>
      </c>
      <c r="J44" s="83">
        <f t="shared" si="1"/>
        <v>164</v>
      </c>
      <c r="K44" s="84">
        <f t="shared" si="2"/>
        <v>195</v>
      </c>
      <c r="L44" s="84">
        <f t="shared" si="3"/>
        <v>72</v>
      </c>
      <c r="M44" s="82">
        <v>36</v>
      </c>
      <c r="N44" s="12"/>
      <c r="O44" s="14"/>
      <c r="P44" s="10"/>
    </row>
    <row r="45" spans="1:16" s="11" customFormat="1" ht="13.5" customHeight="1" thickBot="1">
      <c r="A45" s="97">
        <v>29</v>
      </c>
      <c r="B45" s="78" t="s">
        <v>67</v>
      </c>
      <c r="C45" s="85">
        <v>204</v>
      </c>
      <c r="D45" s="86">
        <v>180</v>
      </c>
      <c r="E45" s="87">
        <v>147</v>
      </c>
      <c r="F45" s="86">
        <v>170</v>
      </c>
      <c r="G45" s="87">
        <v>170</v>
      </c>
      <c r="H45" s="86">
        <v>110</v>
      </c>
      <c r="I45" s="82">
        <f t="shared" si="0"/>
        <v>981</v>
      </c>
      <c r="J45" s="83">
        <f t="shared" si="1"/>
        <v>163.5</v>
      </c>
      <c r="K45" s="84">
        <f t="shared" si="2"/>
        <v>204</v>
      </c>
      <c r="L45" s="84">
        <f t="shared" si="3"/>
        <v>94</v>
      </c>
      <c r="M45" s="82">
        <v>37</v>
      </c>
      <c r="N45" s="12"/>
      <c r="O45" s="14"/>
      <c r="P45" s="10"/>
    </row>
    <row r="46" spans="1:16" s="11" customFormat="1" ht="13.5" customHeight="1" thickBot="1">
      <c r="A46" s="97">
        <v>27</v>
      </c>
      <c r="B46" s="78" t="s">
        <v>73</v>
      </c>
      <c r="C46" s="85">
        <v>168</v>
      </c>
      <c r="D46" s="86">
        <v>149</v>
      </c>
      <c r="E46" s="87">
        <v>155</v>
      </c>
      <c r="F46" s="86">
        <v>160</v>
      </c>
      <c r="G46" s="87">
        <v>149</v>
      </c>
      <c r="H46" s="86">
        <v>163</v>
      </c>
      <c r="I46" s="82">
        <f t="shared" si="0"/>
        <v>944</v>
      </c>
      <c r="J46" s="83">
        <f t="shared" si="1"/>
        <v>157.33333333333334</v>
      </c>
      <c r="K46" s="84">
        <f t="shared" si="2"/>
        <v>168</v>
      </c>
      <c r="L46" s="84">
        <f t="shared" si="3"/>
        <v>19</v>
      </c>
      <c r="M46" s="82">
        <v>38</v>
      </c>
      <c r="N46" s="12"/>
      <c r="O46" s="14"/>
      <c r="P46" s="10"/>
    </row>
    <row r="47" spans="1:16" s="11" customFormat="1" ht="13.5" customHeight="1" thickBot="1">
      <c r="A47" s="97">
        <v>40</v>
      </c>
      <c r="B47" s="78" t="s">
        <v>65</v>
      </c>
      <c r="C47" s="85">
        <v>147</v>
      </c>
      <c r="D47" s="86">
        <v>156</v>
      </c>
      <c r="E47" s="87">
        <v>124</v>
      </c>
      <c r="F47" s="86">
        <v>143</v>
      </c>
      <c r="G47" s="87">
        <v>145</v>
      </c>
      <c r="H47" s="86">
        <v>154</v>
      </c>
      <c r="I47" s="82">
        <f t="shared" si="0"/>
        <v>869</v>
      </c>
      <c r="J47" s="83">
        <f t="shared" si="1"/>
        <v>144.83333333333334</v>
      </c>
      <c r="K47" s="84">
        <f t="shared" si="2"/>
        <v>156</v>
      </c>
      <c r="L47" s="84">
        <f t="shared" si="3"/>
        <v>32</v>
      </c>
      <c r="M47" s="82">
        <v>39</v>
      </c>
      <c r="N47" s="12"/>
      <c r="O47" s="14"/>
      <c r="P47" s="10"/>
    </row>
    <row r="48" spans="1:16" s="11" customFormat="1" ht="13.5" customHeight="1" thickBot="1">
      <c r="A48" s="97">
        <v>2</v>
      </c>
      <c r="B48" s="78" t="s">
        <v>39</v>
      </c>
      <c r="C48" s="85">
        <v>117</v>
      </c>
      <c r="D48" s="86">
        <v>152</v>
      </c>
      <c r="E48" s="87">
        <v>115</v>
      </c>
      <c r="F48" s="86">
        <v>158</v>
      </c>
      <c r="G48" s="87">
        <v>122</v>
      </c>
      <c r="H48" s="86">
        <v>132</v>
      </c>
      <c r="I48" s="82">
        <f t="shared" si="0"/>
        <v>796</v>
      </c>
      <c r="J48" s="83">
        <f t="shared" si="1"/>
        <v>132.66666666666666</v>
      </c>
      <c r="K48" s="84">
        <f t="shared" si="2"/>
        <v>158</v>
      </c>
      <c r="L48" s="84">
        <f t="shared" si="3"/>
        <v>43</v>
      </c>
      <c r="M48" s="82">
        <v>40</v>
      </c>
      <c r="N48" s="12"/>
      <c r="O48" s="14"/>
      <c r="P48" s="10"/>
    </row>
    <row r="49" spans="1:21" s="11" customFormat="1" ht="13.5" customHeight="1" thickBot="1">
      <c r="A49" s="153" t="s">
        <v>13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2"/>
      <c r="O49" s="14"/>
      <c r="P49" s="10"/>
      <c r="Q49" s="10"/>
      <c r="R49" s="10"/>
      <c r="S49" s="10"/>
      <c r="T49" s="10"/>
      <c r="U49" s="10"/>
    </row>
    <row r="50" spans="1:21" s="11" customFormat="1" ht="13.5" customHeight="1" thickBot="1">
      <c r="A50" s="139"/>
      <c r="B50" s="100" t="s">
        <v>4</v>
      </c>
      <c r="C50" s="101">
        <v>1</v>
      </c>
      <c r="D50" s="101">
        <v>2</v>
      </c>
      <c r="E50" s="101">
        <v>3</v>
      </c>
      <c r="F50" s="101">
        <v>4</v>
      </c>
      <c r="G50" s="101">
        <v>5</v>
      </c>
      <c r="H50" s="101">
        <v>6</v>
      </c>
      <c r="I50" s="102" t="s">
        <v>5</v>
      </c>
      <c r="J50" s="102" t="s">
        <v>6</v>
      </c>
      <c r="K50" s="102" t="s">
        <v>7</v>
      </c>
      <c r="L50" s="102" t="s">
        <v>8</v>
      </c>
      <c r="M50" s="102" t="s">
        <v>9</v>
      </c>
      <c r="N50" s="12"/>
      <c r="O50" s="14"/>
      <c r="P50" s="10"/>
      <c r="Q50" s="10"/>
      <c r="R50" s="10"/>
      <c r="S50" s="10"/>
      <c r="T50" s="10"/>
      <c r="U50" s="10"/>
    </row>
    <row r="51" spans="1:21" s="11" customFormat="1" ht="13.5" customHeight="1" thickBot="1">
      <c r="A51" s="141">
        <v>34</v>
      </c>
      <c r="B51" s="142" t="s">
        <v>72</v>
      </c>
      <c r="C51" s="122">
        <v>165</v>
      </c>
      <c r="D51" s="113">
        <v>178</v>
      </c>
      <c r="E51" s="105">
        <v>188</v>
      </c>
      <c r="F51" s="104">
        <v>203</v>
      </c>
      <c r="G51" s="105">
        <v>167</v>
      </c>
      <c r="H51" s="104">
        <v>147</v>
      </c>
      <c r="I51" s="106">
        <f aca="true" t="shared" si="6" ref="I51:I62">IF(C51&lt;&gt;"",SUM(C51:H51),"")</f>
        <v>1048</v>
      </c>
      <c r="J51" s="107">
        <f aca="true" t="shared" si="7" ref="J51:J62">IF(C51&lt;&gt;"",AVERAGE(C51:H51),"")</f>
        <v>174.66666666666666</v>
      </c>
      <c r="K51" s="108">
        <f aca="true" t="shared" si="8" ref="K51:K62">IF(C51&lt;&gt;"",MAX(C51:H51),"")</f>
        <v>203</v>
      </c>
      <c r="L51" s="108">
        <f aca="true" t="shared" si="9" ref="L51:L62">IF(D51&lt;&gt;"",MAX(C51:H51)-MIN(C51:H51),"")</f>
        <v>56</v>
      </c>
      <c r="M51" s="106">
        <v>1</v>
      </c>
      <c r="N51" s="12"/>
      <c r="O51" s="14"/>
      <c r="P51" s="10"/>
      <c r="Q51" s="10"/>
      <c r="R51" s="10"/>
      <c r="S51" s="10"/>
      <c r="T51" s="10"/>
      <c r="U51" s="10"/>
    </row>
    <row r="52" spans="1:21" s="11" customFormat="1" ht="13.5" customHeight="1" thickBot="1">
      <c r="A52" s="141">
        <v>24</v>
      </c>
      <c r="B52" s="140" t="s">
        <v>64</v>
      </c>
      <c r="C52" s="134">
        <v>166</v>
      </c>
      <c r="D52" s="138">
        <v>169</v>
      </c>
      <c r="E52" s="103">
        <v>180</v>
      </c>
      <c r="F52" s="104">
        <v>234</v>
      </c>
      <c r="G52" s="105">
        <v>144</v>
      </c>
      <c r="H52" s="104">
        <v>142</v>
      </c>
      <c r="I52" s="106">
        <f t="shared" si="6"/>
        <v>1035</v>
      </c>
      <c r="J52" s="107">
        <f t="shared" si="7"/>
        <v>172.5</v>
      </c>
      <c r="K52" s="108">
        <f t="shared" si="8"/>
        <v>234</v>
      </c>
      <c r="L52" s="108">
        <f t="shared" si="9"/>
        <v>92</v>
      </c>
      <c r="M52" s="100">
        <v>2</v>
      </c>
      <c r="N52" s="12"/>
      <c r="O52" s="14"/>
      <c r="P52" s="10"/>
      <c r="Q52" s="10"/>
      <c r="R52" s="10"/>
      <c r="S52" s="10"/>
      <c r="T52" s="10"/>
      <c r="U52" s="10"/>
    </row>
    <row r="53" spans="1:21" s="11" customFormat="1" ht="12" customHeight="1" hidden="1">
      <c r="A53" s="129"/>
      <c r="B53" s="130"/>
      <c r="C53" s="131"/>
      <c r="D53" s="132"/>
      <c r="E53" s="109"/>
      <c r="F53" s="110"/>
      <c r="G53" s="101"/>
      <c r="H53" s="110"/>
      <c r="I53" s="106">
        <f t="shared" si="6"/>
      </c>
      <c r="J53" s="107">
        <f t="shared" si="7"/>
      </c>
      <c r="K53" s="108">
        <f t="shared" si="8"/>
      </c>
      <c r="L53" s="108">
        <f t="shared" si="9"/>
      </c>
      <c r="M53" s="100">
        <v>3</v>
      </c>
      <c r="N53" s="12"/>
      <c r="O53" s="14"/>
      <c r="P53" s="10"/>
      <c r="Q53" s="10"/>
      <c r="R53" s="10"/>
      <c r="S53" s="10"/>
      <c r="T53" s="10"/>
      <c r="U53" s="10"/>
    </row>
    <row r="54" spans="1:15" ht="16.5" hidden="1" thickBot="1">
      <c r="A54" s="126"/>
      <c r="B54" s="125"/>
      <c r="C54" s="124"/>
      <c r="D54" s="127"/>
      <c r="E54" s="122"/>
      <c r="F54" s="113"/>
      <c r="G54" s="112"/>
      <c r="H54" s="113"/>
      <c r="I54" s="106">
        <f t="shared" si="6"/>
      </c>
      <c r="J54" s="107">
        <f t="shared" si="7"/>
      </c>
      <c r="K54" s="108">
        <f t="shared" si="8"/>
      </c>
      <c r="L54" s="108">
        <f t="shared" si="9"/>
      </c>
      <c r="M54" s="100">
        <v>4</v>
      </c>
      <c r="N54" s="15">
        <f>MAX(C32:H32)</f>
        <v>215</v>
      </c>
      <c r="O54" s="16">
        <f>MIN(C32:H32)</f>
        <v>136</v>
      </c>
    </row>
    <row r="55" spans="1:13" ht="16.5" hidden="1" thickBot="1">
      <c r="A55" s="126"/>
      <c r="B55" s="125"/>
      <c r="C55" s="124"/>
      <c r="D55" s="127"/>
      <c r="E55" s="109"/>
      <c r="F55" s="110"/>
      <c r="G55" s="101"/>
      <c r="H55" s="110"/>
      <c r="I55" s="106">
        <f t="shared" si="6"/>
      </c>
      <c r="J55" s="107">
        <f t="shared" si="7"/>
      </c>
      <c r="K55" s="108">
        <f t="shared" si="8"/>
      </c>
      <c r="L55" s="108">
        <f t="shared" si="9"/>
      </c>
      <c r="M55" s="100">
        <v>5</v>
      </c>
    </row>
    <row r="56" spans="1:13" ht="16.5" hidden="1" thickBot="1">
      <c r="A56" s="128"/>
      <c r="B56" s="123"/>
      <c r="C56" s="124"/>
      <c r="D56" s="127"/>
      <c r="E56" s="103"/>
      <c r="F56" s="104"/>
      <c r="G56" s="105"/>
      <c r="H56" s="104"/>
      <c r="I56" s="106">
        <f t="shared" si="6"/>
      </c>
      <c r="J56" s="107">
        <f t="shared" si="7"/>
      </c>
      <c r="K56" s="108">
        <f t="shared" si="8"/>
      </c>
      <c r="L56" s="108">
        <f t="shared" si="9"/>
      </c>
      <c r="M56" s="115">
        <v>6</v>
      </c>
    </row>
    <row r="57" spans="1:13" ht="16.5" hidden="1" thickBot="1">
      <c r="A57" s="126"/>
      <c r="B57" s="125"/>
      <c r="C57" s="124"/>
      <c r="D57" s="127"/>
      <c r="E57" s="103"/>
      <c r="F57" s="104"/>
      <c r="G57" s="105"/>
      <c r="H57" s="104"/>
      <c r="I57" s="106">
        <f t="shared" si="6"/>
      </c>
      <c r="J57" s="107">
        <f t="shared" si="7"/>
      </c>
      <c r="K57" s="108">
        <f t="shared" si="8"/>
      </c>
      <c r="L57" s="108">
        <f t="shared" si="9"/>
      </c>
      <c r="M57" s="100">
        <v>7</v>
      </c>
    </row>
    <row r="58" spans="1:13" ht="16.5" hidden="1" thickBot="1">
      <c r="A58" s="137"/>
      <c r="B58" s="123"/>
      <c r="C58" s="135"/>
      <c r="D58" s="133"/>
      <c r="E58" s="103"/>
      <c r="F58" s="104"/>
      <c r="G58" s="105"/>
      <c r="H58" s="104"/>
      <c r="I58" s="106">
        <f t="shared" si="6"/>
      </c>
      <c r="J58" s="107">
        <f t="shared" si="7"/>
      </c>
      <c r="K58" s="108">
        <f t="shared" si="8"/>
      </c>
      <c r="L58" s="108">
        <f t="shared" si="9"/>
      </c>
      <c r="M58" s="100">
        <v>8</v>
      </c>
    </row>
    <row r="59" spans="1:13" ht="13.5" customHeight="1" thickBot="1">
      <c r="A59" s="141">
        <v>14</v>
      </c>
      <c r="B59" s="136" t="s">
        <v>43</v>
      </c>
      <c r="C59" s="134">
        <v>180</v>
      </c>
      <c r="D59" s="134">
        <v>212</v>
      </c>
      <c r="E59" s="103">
        <v>146</v>
      </c>
      <c r="F59" s="104">
        <v>156</v>
      </c>
      <c r="G59" s="105">
        <v>179</v>
      </c>
      <c r="H59" s="104">
        <v>149</v>
      </c>
      <c r="I59" s="106">
        <f t="shared" si="6"/>
        <v>1022</v>
      </c>
      <c r="J59" s="107">
        <f t="shared" si="7"/>
        <v>170.33333333333334</v>
      </c>
      <c r="K59" s="108">
        <f t="shared" si="8"/>
        <v>212</v>
      </c>
      <c r="L59" s="108">
        <f t="shared" si="9"/>
        <v>66</v>
      </c>
      <c r="M59" s="100">
        <v>3</v>
      </c>
    </row>
    <row r="60" spans="1:13" ht="12.75" customHeight="1" thickBot="1">
      <c r="A60" s="116">
        <v>21</v>
      </c>
      <c r="B60" s="146" t="s">
        <v>77</v>
      </c>
      <c r="C60" s="105">
        <v>157</v>
      </c>
      <c r="D60" s="104">
        <v>156</v>
      </c>
      <c r="E60" s="105">
        <v>179</v>
      </c>
      <c r="F60" s="104">
        <v>172</v>
      </c>
      <c r="G60" s="105">
        <v>155</v>
      </c>
      <c r="H60" s="104">
        <v>170</v>
      </c>
      <c r="I60" s="106">
        <f t="shared" si="6"/>
        <v>989</v>
      </c>
      <c r="J60" s="107">
        <f t="shared" si="7"/>
        <v>164.83333333333334</v>
      </c>
      <c r="K60" s="108">
        <f t="shared" si="8"/>
        <v>179</v>
      </c>
      <c r="L60" s="108">
        <f t="shared" si="9"/>
        <v>24</v>
      </c>
      <c r="M60" s="100">
        <v>4</v>
      </c>
    </row>
    <row r="61" spans="1:13" ht="13.5" customHeight="1" thickBot="1">
      <c r="A61" s="149">
        <v>33</v>
      </c>
      <c r="B61" s="147" t="s">
        <v>58</v>
      </c>
      <c r="C61" s="103">
        <v>215</v>
      </c>
      <c r="D61" s="104">
        <v>158</v>
      </c>
      <c r="E61" s="105">
        <v>134</v>
      </c>
      <c r="F61" s="104">
        <v>172</v>
      </c>
      <c r="G61" s="105">
        <v>160</v>
      </c>
      <c r="H61" s="104">
        <v>145</v>
      </c>
      <c r="I61" s="106">
        <f t="shared" si="6"/>
        <v>984</v>
      </c>
      <c r="J61" s="107">
        <f t="shared" si="7"/>
        <v>164</v>
      </c>
      <c r="K61" s="108">
        <f t="shared" si="8"/>
        <v>215</v>
      </c>
      <c r="L61" s="108">
        <f t="shared" si="9"/>
        <v>81</v>
      </c>
      <c r="M61" s="100">
        <v>5</v>
      </c>
    </row>
    <row r="62" spans="1:13" ht="13.5" customHeight="1" thickBot="1">
      <c r="A62" s="111">
        <v>13</v>
      </c>
      <c r="B62" s="148" t="s">
        <v>40</v>
      </c>
      <c r="C62" s="103">
        <v>170</v>
      </c>
      <c r="D62" s="104">
        <v>151</v>
      </c>
      <c r="E62" s="105">
        <v>170</v>
      </c>
      <c r="F62" s="104">
        <v>146</v>
      </c>
      <c r="G62" s="105">
        <v>160</v>
      </c>
      <c r="H62" s="104">
        <v>160</v>
      </c>
      <c r="I62" s="106">
        <f t="shared" si="6"/>
        <v>957</v>
      </c>
      <c r="J62" s="107">
        <f t="shared" si="7"/>
        <v>159.5</v>
      </c>
      <c r="K62" s="108">
        <f t="shared" si="8"/>
        <v>170</v>
      </c>
      <c r="L62" s="108">
        <f t="shared" si="9"/>
        <v>24</v>
      </c>
      <c r="M62" s="100">
        <v>6</v>
      </c>
    </row>
    <row r="63" spans="1:21" s="19" customFormat="1" ht="13.5" customHeight="1">
      <c r="A63" s="11"/>
      <c r="B63" s="11"/>
      <c r="C63" s="11"/>
      <c r="D63" s="11"/>
      <c r="E63" s="11"/>
      <c r="F63" s="11"/>
      <c r="G63" s="11"/>
      <c r="H63" s="11"/>
      <c r="I63" s="11">
        <f>IF(C64&lt;&gt;"",SUM(C64:H64),"")</f>
      </c>
      <c r="J63" s="11">
        <f>IF(C64&lt;&gt;"",AVERAGE(C64:H64),"")</f>
      </c>
      <c r="K63" s="11">
        <f>IF(C64&lt;&gt;"",MAX(C64:H64),"")</f>
      </c>
      <c r="L63" s="11">
        <f>IF(D64&lt;&gt;"",MAX(C64:H64)-MIN(C64:H64),"")</f>
      </c>
      <c r="M63" s="11"/>
      <c r="N63" s="15" t="s">
        <v>10</v>
      </c>
      <c r="O63" s="17" t="s">
        <v>11</v>
      </c>
      <c r="P63" s="18"/>
      <c r="Q63" s="18"/>
      <c r="R63" s="18"/>
      <c r="S63" s="18"/>
      <c r="T63" s="18"/>
      <c r="U63" s="18"/>
    </row>
    <row r="64" spans="8:21" s="11" customFormat="1" ht="13.5" customHeight="1">
      <c r="H64" s="11" t="s">
        <v>14</v>
      </c>
      <c r="I64"/>
      <c r="J64"/>
      <c r="K64"/>
      <c r="L64"/>
      <c r="N64" s="15">
        <f aca="true" t="shared" si="10" ref="N64:N69">MAX(C51:H51)</f>
        <v>203</v>
      </c>
      <c r="O64" s="16">
        <f aca="true" t="shared" si="11" ref="O64:O69">MIN(C51:H51)</f>
        <v>147</v>
      </c>
      <c r="P64" s="10"/>
      <c r="Q64" s="10"/>
      <c r="R64" s="10"/>
      <c r="S64" s="10"/>
      <c r="T64" s="10"/>
      <c r="U64" s="10"/>
    </row>
    <row r="65" spans="1:21" s="21" customFormat="1" ht="13.5" customHeight="1">
      <c r="A65" s="11"/>
      <c r="B65" s="11"/>
      <c r="C65"/>
      <c r="D65"/>
      <c r="E65"/>
      <c r="F65"/>
      <c r="G65"/>
      <c r="H65"/>
      <c r="I65"/>
      <c r="J65"/>
      <c r="K65"/>
      <c r="L65"/>
      <c r="M65"/>
      <c r="N65" s="15">
        <f t="shared" si="10"/>
        <v>234</v>
      </c>
      <c r="O65" s="16">
        <f t="shared" si="11"/>
        <v>142</v>
      </c>
      <c r="P65" s="20"/>
      <c r="Q65" s="20"/>
      <c r="R65" s="20"/>
      <c r="S65" s="20"/>
      <c r="T65" s="20"/>
      <c r="U65" s="20"/>
    </row>
    <row r="66" spans="1:21" s="21" customFormat="1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15">
        <f t="shared" si="10"/>
        <v>0</v>
      </c>
      <c r="O66" s="16">
        <f t="shared" si="11"/>
        <v>0</v>
      </c>
      <c r="P66" s="20"/>
      <c r="Q66" s="20"/>
      <c r="R66" s="20"/>
      <c r="S66" s="20"/>
      <c r="T66" s="20"/>
      <c r="U66" s="20"/>
    </row>
    <row r="67" spans="1:16" s="21" customFormat="1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15">
        <f t="shared" si="10"/>
        <v>0</v>
      </c>
      <c r="O67" s="16">
        <f t="shared" si="11"/>
        <v>0</v>
      </c>
      <c r="P67" s="20"/>
    </row>
    <row r="68" spans="1:16" s="21" customFormat="1" ht="13.5" customHeight="1">
      <c r="A68" s="11"/>
      <c r="B68" s="11"/>
      <c r="C68"/>
      <c r="D68"/>
      <c r="E68"/>
      <c r="F68"/>
      <c r="G68"/>
      <c r="H68"/>
      <c r="I68" s="11"/>
      <c r="J68" s="11"/>
      <c r="K68" s="11"/>
      <c r="L68" s="11"/>
      <c r="M68"/>
      <c r="N68" s="15">
        <f t="shared" si="10"/>
        <v>0</v>
      </c>
      <c r="O68" s="16">
        <f t="shared" si="11"/>
        <v>0</v>
      </c>
      <c r="P68" s="22"/>
    </row>
    <row r="69" spans="1:16" s="21" customFormat="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5">
        <f t="shared" si="10"/>
        <v>0</v>
      </c>
      <c r="O69" s="16">
        <f t="shared" si="11"/>
        <v>0</v>
      </c>
      <c r="P69" s="20"/>
    </row>
    <row r="70" spans="1:15" s="21" customFormat="1" ht="12.75" customHeight="1" hidden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>
        <f>MAX(C58:H58)</f>
        <v>0</v>
      </c>
      <c r="O70" s="14" t="e">
        <f>NA()</f>
        <v>#N/A</v>
      </c>
    </row>
    <row r="71" spans="14:15" s="11" customFormat="1" ht="12.75" customHeight="1" hidden="1">
      <c r="N71" s="23" t="e">
        <f>MAX(#REF!)</f>
        <v>#REF!</v>
      </c>
      <c r="O71" s="24"/>
    </row>
    <row r="72" spans="1:14" s="11" customFormat="1" ht="12.75">
      <c r="A72"/>
      <c r="B72"/>
      <c r="N72" s="25"/>
    </row>
    <row r="73" spans="3:13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M76" s="11"/>
    </row>
    <row r="77" spans="3:21" s="11" customFormat="1" ht="12.75" customHeight="1">
      <c r="C77"/>
      <c r="D77"/>
      <c r="E77"/>
      <c r="F77"/>
      <c r="G77"/>
      <c r="H77"/>
      <c r="I77"/>
      <c r="J77"/>
      <c r="K77"/>
      <c r="L77"/>
      <c r="M77"/>
      <c r="N77" s="12">
        <f>MAX(C33:H33)</f>
        <v>208</v>
      </c>
      <c r="O77" s="14">
        <f>MIN(C33:H33)</f>
        <v>158</v>
      </c>
      <c r="P77" s="10"/>
      <c r="Q77" s="10"/>
      <c r="R77" s="10"/>
      <c r="S77" s="10"/>
      <c r="T77" s="10"/>
      <c r="U77" s="10"/>
    </row>
    <row r="78" spans="3:21" s="11" customFormat="1" ht="12.75" customHeight="1">
      <c r="C78"/>
      <c r="D78"/>
      <c r="E78"/>
      <c r="F78"/>
      <c r="G78"/>
      <c r="H78"/>
      <c r="I78"/>
      <c r="J78"/>
      <c r="K78"/>
      <c r="L78"/>
      <c r="M78"/>
      <c r="N78" s="12">
        <f>MAX(C34:H34)</f>
        <v>203</v>
      </c>
      <c r="O78" s="14">
        <f>MIN(C34:H34)</f>
        <v>142</v>
      </c>
      <c r="P78" s="10"/>
      <c r="Q78" s="10"/>
      <c r="R78" s="10"/>
      <c r="S78" s="10"/>
      <c r="T78" s="10"/>
      <c r="U78" s="10"/>
    </row>
    <row r="79" spans="1:21" s="1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12">
        <f>MAX(C35:H35)</f>
        <v>189</v>
      </c>
      <c r="O79" s="14">
        <f>MIN(C35:H35)</f>
        <v>163</v>
      </c>
      <c r="P79" s="10"/>
      <c r="Q79" s="10"/>
      <c r="R79" s="26"/>
      <c r="S79" s="10"/>
      <c r="T79" s="10"/>
      <c r="U79" s="10"/>
    </row>
    <row r="80" spans="1:21" s="1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12" t="e">
        <f>MAX(#REF!)</f>
        <v>#REF!</v>
      </c>
      <c r="O80" s="14" t="e">
        <f>MIN(#REF!)</f>
        <v>#REF!</v>
      </c>
      <c r="P80" s="10"/>
      <c r="Q80" s="10"/>
      <c r="R80" s="10"/>
      <c r="S80" s="10"/>
      <c r="T80" s="10"/>
      <c r="U80" s="10"/>
    </row>
    <row r="81" spans="1:21" s="1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12"/>
      <c r="O81" s="14"/>
      <c r="P81" s="10"/>
      <c r="Q81" s="10"/>
      <c r="R81" s="10"/>
      <c r="S81" s="10"/>
      <c r="T81" s="10"/>
      <c r="U81" s="10"/>
    </row>
    <row r="82" spans="1:21" s="1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12"/>
      <c r="O82" s="14"/>
      <c r="P82" s="10"/>
      <c r="Q82" s="10"/>
      <c r="R82" s="10"/>
      <c r="S82" s="10"/>
      <c r="T82" s="10"/>
      <c r="U82" s="10"/>
    </row>
    <row r="83" spans="1:21" s="11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12"/>
      <c r="O83" s="14"/>
      <c r="P83" s="10"/>
      <c r="Q83" s="10"/>
      <c r="R83" s="10"/>
      <c r="S83" s="10"/>
      <c r="T83" s="10"/>
      <c r="U83" s="10"/>
    </row>
    <row r="84" spans="1:21" s="11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12"/>
      <c r="O84" s="14"/>
      <c r="P84" s="10"/>
      <c r="Q84" s="10"/>
      <c r="R84" s="10"/>
      <c r="S84" s="10"/>
      <c r="T84" s="10"/>
      <c r="U84" s="10"/>
    </row>
    <row r="89" spans="1:2" ht="12.75">
      <c r="A89" s="11"/>
      <c r="B89" s="11"/>
    </row>
  </sheetData>
  <sheetProtection selectLockedCells="1" selectUnlockedCells="1"/>
  <mergeCells count="1">
    <mergeCell ref="A49:M49"/>
  </mergeCells>
  <conditionalFormatting sqref="B31:B48">
    <cfRule type="expression" priority="1" dxfId="0" stopIfTrue="1">
      <formula>(C31&gt;0)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������� Microsoft Word" shapeId="147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L51"/>
  <sheetViews>
    <sheetView zoomScalePageLayoutView="0" workbookViewId="0" topLeftCell="A4">
      <selection activeCell="AB20" sqref="AB20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2" t="s">
        <v>0</v>
      </c>
      <c r="S1" s="28"/>
    </row>
    <row r="2" spans="2:22" ht="22.5" customHeight="1">
      <c r="B2" s="29"/>
      <c r="C2" s="30"/>
      <c r="D2" s="29"/>
      <c r="E2" s="29"/>
      <c r="F2" s="29" t="s">
        <v>15</v>
      </c>
      <c r="G2" s="29"/>
      <c r="H2" s="31"/>
      <c r="I2" s="31"/>
      <c r="J2" s="31"/>
      <c r="K2" s="31"/>
      <c r="L2" s="31"/>
      <c r="M2" s="31"/>
      <c r="N2" s="31"/>
      <c r="O2" s="31"/>
      <c r="P2" s="2" t="s">
        <v>1</v>
      </c>
      <c r="V2" s="28"/>
    </row>
    <row r="3" spans="2:16" ht="28.5" customHeight="1">
      <c r="B3" s="29"/>
      <c r="C3" s="29"/>
      <c r="D3" s="29"/>
      <c r="E3" s="29"/>
      <c r="F3" s="29"/>
      <c r="G3" s="32" t="s">
        <v>34</v>
      </c>
      <c r="H3" s="32"/>
      <c r="I3" s="31"/>
      <c r="P3" s="2" t="s">
        <v>2</v>
      </c>
    </row>
    <row r="4" ht="14.25" customHeight="1"/>
    <row r="5" ht="17.25" customHeight="1"/>
    <row r="6" spans="1:22" ht="14.25" customHeight="1">
      <c r="A6" s="154" t="s">
        <v>16</v>
      </c>
      <c r="B6" s="154" t="s">
        <v>17</v>
      </c>
      <c r="C6" s="155" t="s">
        <v>18</v>
      </c>
      <c r="D6" s="155" t="s">
        <v>19</v>
      </c>
      <c r="E6" s="155" t="s">
        <v>20</v>
      </c>
      <c r="F6" s="158" t="s">
        <v>21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5" t="s">
        <v>22</v>
      </c>
      <c r="U6" s="155" t="s">
        <v>23</v>
      </c>
      <c r="V6" s="154" t="s">
        <v>24</v>
      </c>
    </row>
    <row r="7" spans="1:22" ht="12.75">
      <c r="A7" s="154"/>
      <c r="B7" s="154"/>
      <c r="C7" s="154"/>
      <c r="D7" s="154"/>
      <c r="E7" s="154"/>
      <c r="F7" s="33">
        <v>7</v>
      </c>
      <c r="G7" s="34" t="s">
        <v>25</v>
      </c>
      <c r="H7" s="33">
        <v>8</v>
      </c>
      <c r="I7" s="34" t="s">
        <v>25</v>
      </c>
      <c r="J7" s="33">
        <v>9</v>
      </c>
      <c r="K7" s="34" t="s">
        <v>25</v>
      </c>
      <c r="L7" s="33">
        <v>10</v>
      </c>
      <c r="M7" s="34" t="s">
        <v>25</v>
      </c>
      <c r="N7" s="33">
        <v>11</v>
      </c>
      <c r="O7" s="34" t="s">
        <v>25</v>
      </c>
      <c r="P7" s="33">
        <v>12</v>
      </c>
      <c r="Q7" s="34" t="s">
        <v>25</v>
      </c>
      <c r="R7" s="33">
        <v>13</v>
      </c>
      <c r="S7" s="34" t="s">
        <v>25</v>
      </c>
      <c r="T7" s="155"/>
      <c r="U7" s="155"/>
      <c r="V7" s="155"/>
    </row>
    <row r="8" spans="1:22" ht="15">
      <c r="A8" s="156" t="s">
        <v>26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1:26" ht="12.75">
      <c r="A9" s="35">
        <v>1</v>
      </c>
      <c r="B9" s="163" t="s">
        <v>62</v>
      </c>
      <c r="C9" s="37">
        <f>квалификация!I9</f>
        <v>1362</v>
      </c>
      <c r="D9" s="38">
        <f aca="true" t="shared" si="0" ref="D9:D16">SUM(C9,F9:S9)</f>
        <v>2936</v>
      </c>
      <c r="E9" s="39">
        <f>AVERAGE('раунд робин'!Z9,F9,N9,P9,H9,J9,L9,R9)</f>
        <v>206.375</v>
      </c>
      <c r="F9" s="40">
        <v>190</v>
      </c>
      <c r="G9" s="40">
        <v>30</v>
      </c>
      <c r="H9" s="40">
        <v>142</v>
      </c>
      <c r="I9" s="40">
        <v>0</v>
      </c>
      <c r="J9" s="40">
        <v>149</v>
      </c>
      <c r="K9" s="40">
        <v>0</v>
      </c>
      <c r="L9" s="40">
        <v>264</v>
      </c>
      <c r="M9" s="40">
        <v>30</v>
      </c>
      <c r="N9" s="40">
        <v>221</v>
      </c>
      <c r="O9" s="40">
        <v>30</v>
      </c>
      <c r="P9" s="40">
        <v>189</v>
      </c>
      <c r="Q9" s="40">
        <v>30</v>
      </c>
      <c r="R9" s="40">
        <v>269</v>
      </c>
      <c r="S9" s="40">
        <v>30</v>
      </c>
      <c r="T9" s="38">
        <f aca="true" t="shared" si="1" ref="T9:T16">SUM(G9,I9,K9,M9,S9,O9,Q9)</f>
        <v>150</v>
      </c>
      <c r="U9" s="39">
        <f aca="true" t="shared" si="2" ref="U9:U16">AVERAGE(F9,H9,J9,L9,R9,N9,P9)</f>
        <v>203.42857142857142</v>
      </c>
      <c r="V9" s="35">
        <v>1</v>
      </c>
      <c r="W9" s="118">
        <f>MAX(F9:S9)</f>
        <v>269</v>
      </c>
      <c r="Z9" s="43">
        <f aca="true" t="shared" si="3" ref="Z9:Z16">C9/6</f>
        <v>227</v>
      </c>
    </row>
    <row r="10" spans="1:26" ht="12.75">
      <c r="A10" s="35">
        <v>5</v>
      </c>
      <c r="B10" s="165" t="s">
        <v>12</v>
      </c>
      <c r="C10" s="35">
        <f>квалификация!I13</f>
        <v>1220</v>
      </c>
      <c r="D10" s="38">
        <f t="shared" si="0"/>
        <v>2735</v>
      </c>
      <c r="E10" s="39">
        <f>AVERAGE('раунд робин'!Z11,F10,N10,P10,H10,J10,L10,R10)</f>
        <v>200.58333333333331</v>
      </c>
      <c r="F10" s="40">
        <v>199</v>
      </c>
      <c r="G10" s="41">
        <v>30</v>
      </c>
      <c r="H10" s="40">
        <v>225</v>
      </c>
      <c r="I10" s="40">
        <v>30</v>
      </c>
      <c r="J10" s="40">
        <v>201</v>
      </c>
      <c r="K10" s="40">
        <v>0</v>
      </c>
      <c r="L10" s="40">
        <v>203</v>
      </c>
      <c r="M10" s="42">
        <v>30</v>
      </c>
      <c r="N10" s="42">
        <v>180</v>
      </c>
      <c r="O10" s="42">
        <v>0</v>
      </c>
      <c r="P10" s="42">
        <v>221</v>
      </c>
      <c r="Q10" s="42">
        <v>30</v>
      </c>
      <c r="R10" s="40">
        <v>166</v>
      </c>
      <c r="S10" s="40">
        <v>0</v>
      </c>
      <c r="T10" s="38">
        <f t="shared" si="1"/>
        <v>120</v>
      </c>
      <c r="U10" s="39">
        <f t="shared" si="2"/>
        <v>199.28571428571428</v>
      </c>
      <c r="V10" s="35">
        <v>2</v>
      </c>
      <c r="W10" s="118">
        <f aca="true" t="shared" si="4" ref="W10:W32">MAX(F10:S10)</f>
        <v>225</v>
      </c>
      <c r="Z10" s="43">
        <f t="shared" si="3"/>
        <v>203.33333333333334</v>
      </c>
    </row>
    <row r="11" spans="1:26" ht="12.75">
      <c r="A11" s="35">
        <v>3</v>
      </c>
      <c r="B11" s="36" t="s">
        <v>59</v>
      </c>
      <c r="C11" s="37">
        <f>квалификация!I11</f>
        <v>1258</v>
      </c>
      <c r="D11" s="38">
        <f t="shared" si="0"/>
        <v>2631</v>
      </c>
      <c r="E11" s="39">
        <f>AVERAGE('раунд робин'!Z10,F11,N11,P11,H11,J11,L11,R11)</f>
        <v>191.41666666666669</v>
      </c>
      <c r="F11" s="40">
        <v>201</v>
      </c>
      <c r="G11" s="40">
        <v>30</v>
      </c>
      <c r="H11" s="40">
        <v>176</v>
      </c>
      <c r="I11" s="40">
        <v>0</v>
      </c>
      <c r="J11" s="40">
        <v>167</v>
      </c>
      <c r="K11" s="40">
        <v>0</v>
      </c>
      <c r="L11" s="40">
        <v>184</v>
      </c>
      <c r="M11" s="40">
        <v>15</v>
      </c>
      <c r="N11" s="40">
        <v>178</v>
      </c>
      <c r="O11" s="40">
        <v>0</v>
      </c>
      <c r="P11" s="40">
        <v>209</v>
      </c>
      <c r="Q11" s="40">
        <v>0</v>
      </c>
      <c r="R11" s="40">
        <v>213</v>
      </c>
      <c r="S11" s="40">
        <v>0</v>
      </c>
      <c r="T11" s="38">
        <f t="shared" si="1"/>
        <v>45</v>
      </c>
      <c r="U11" s="39">
        <f t="shared" si="2"/>
        <v>189.71428571428572</v>
      </c>
      <c r="V11" s="35">
        <v>3</v>
      </c>
      <c r="W11" s="118">
        <f t="shared" si="4"/>
        <v>213</v>
      </c>
      <c r="Z11" s="43">
        <f t="shared" si="3"/>
        <v>209.66666666666666</v>
      </c>
    </row>
    <row r="12" spans="1:26" ht="12.75">
      <c r="A12" s="35">
        <v>9</v>
      </c>
      <c r="B12" s="150" t="s">
        <v>38</v>
      </c>
      <c r="C12" s="35">
        <f>квалификация!I17</f>
        <v>1165</v>
      </c>
      <c r="D12" s="38">
        <f t="shared" si="0"/>
        <v>2615</v>
      </c>
      <c r="E12" s="39">
        <f>AVERAGE('раунд робин'!Z13,F12,N12,P12,H12,J12,L12,R12)</f>
        <v>187.83333333333331</v>
      </c>
      <c r="F12" s="40">
        <v>209</v>
      </c>
      <c r="G12" s="40">
        <v>30</v>
      </c>
      <c r="H12" s="40">
        <v>198</v>
      </c>
      <c r="I12" s="40">
        <v>30</v>
      </c>
      <c r="J12" s="40">
        <v>192</v>
      </c>
      <c r="K12" s="40">
        <v>30</v>
      </c>
      <c r="L12" s="40">
        <v>172</v>
      </c>
      <c r="M12" s="40">
        <v>0</v>
      </c>
      <c r="N12" s="40">
        <v>180</v>
      </c>
      <c r="O12" s="40">
        <v>0</v>
      </c>
      <c r="P12" s="40">
        <v>200</v>
      </c>
      <c r="Q12" s="40">
        <v>15</v>
      </c>
      <c r="R12" s="40">
        <v>164</v>
      </c>
      <c r="S12" s="40">
        <v>30</v>
      </c>
      <c r="T12" s="38">
        <f t="shared" si="1"/>
        <v>135</v>
      </c>
      <c r="U12" s="39">
        <f t="shared" si="2"/>
        <v>187.85714285714286</v>
      </c>
      <c r="V12" s="35">
        <v>4</v>
      </c>
      <c r="W12" s="118">
        <f t="shared" si="4"/>
        <v>209</v>
      </c>
      <c r="Z12" s="43">
        <f t="shared" si="3"/>
        <v>194.16666666666666</v>
      </c>
    </row>
    <row r="13" spans="1:26" ht="12.75">
      <c r="A13" s="35">
        <v>13</v>
      </c>
      <c r="B13" s="36" t="s">
        <v>51</v>
      </c>
      <c r="C13" s="35">
        <f>квалификация!I21</f>
        <v>1126</v>
      </c>
      <c r="D13" s="38">
        <f t="shared" si="0"/>
        <v>2593</v>
      </c>
      <c r="E13" s="39">
        <f>AVERAGE('раунд робин'!Z15,F13,N13,P13,H13,J13,L13,R13)</f>
        <v>189.70833333333331</v>
      </c>
      <c r="F13" s="40">
        <v>152</v>
      </c>
      <c r="G13" s="40">
        <v>0</v>
      </c>
      <c r="H13" s="40">
        <v>198</v>
      </c>
      <c r="I13" s="40">
        <v>30</v>
      </c>
      <c r="J13" s="40">
        <v>204</v>
      </c>
      <c r="K13" s="40">
        <v>30</v>
      </c>
      <c r="L13" s="40">
        <v>181</v>
      </c>
      <c r="M13" s="40">
        <v>0</v>
      </c>
      <c r="N13" s="40">
        <v>218</v>
      </c>
      <c r="O13" s="40">
        <v>30</v>
      </c>
      <c r="P13" s="40">
        <v>195</v>
      </c>
      <c r="Q13" s="40">
        <v>30</v>
      </c>
      <c r="R13" s="40">
        <v>169</v>
      </c>
      <c r="S13" s="40">
        <v>30</v>
      </c>
      <c r="T13" s="38">
        <f t="shared" si="1"/>
        <v>150</v>
      </c>
      <c r="U13" s="39">
        <f t="shared" si="2"/>
        <v>188.14285714285714</v>
      </c>
      <c r="V13" s="35">
        <v>5</v>
      </c>
      <c r="W13" s="118">
        <f t="shared" si="4"/>
        <v>218</v>
      </c>
      <c r="Z13" s="43">
        <f t="shared" si="3"/>
        <v>187.66666666666666</v>
      </c>
    </row>
    <row r="14" spans="1:26" ht="12.75">
      <c r="A14" s="35">
        <v>11</v>
      </c>
      <c r="B14" s="36" t="s">
        <v>41</v>
      </c>
      <c r="C14" s="37">
        <f>квалификация!I19</f>
        <v>1157</v>
      </c>
      <c r="D14" s="38">
        <f t="shared" si="0"/>
        <v>2576</v>
      </c>
      <c r="E14" s="39">
        <f>AVERAGE('раунд робин'!Z14,F14,N14,P14,H14,J14,L14,R14)</f>
        <v>188.35416666666669</v>
      </c>
      <c r="F14" s="40">
        <v>163</v>
      </c>
      <c r="G14" s="40">
        <v>0</v>
      </c>
      <c r="H14" s="40">
        <v>221</v>
      </c>
      <c r="I14" s="40">
        <v>30</v>
      </c>
      <c r="J14" s="40">
        <v>181</v>
      </c>
      <c r="K14" s="40">
        <v>30</v>
      </c>
      <c r="L14" s="40">
        <v>184</v>
      </c>
      <c r="M14" s="44">
        <v>15</v>
      </c>
      <c r="N14" s="44">
        <v>243</v>
      </c>
      <c r="O14" s="44">
        <v>30</v>
      </c>
      <c r="P14" s="44">
        <v>173</v>
      </c>
      <c r="Q14" s="44">
        <v>0</v>
      </c>
      <c r="R14" s="44">
        <v>149</v>
      </c>
      <c r="S14" s="40">
        <v>0</v>
      </c>
      <c r="T14" s="38">
        <f t="shared" si="1"/>
        <v>105</v>
      </c>
      <c r="U14" s="39">
        <f t="shared" si="2"/>
        <v>187.71428571428572</v>
      </c>
      <c r="V14" s="35">
        <v>6</v>
      </c>
      <c r="W14" s="118">
        <f t="shared" si="4"/>
        <v>243</v>
      </c>
      <c r="Z14" s="43">
        <f t="shared" si="3"/>
        <v>192.83333333333334</v>
      </c>
    </row>
    <row r="15" spans="1:26" s="48" customFormat="1" ht="15">
      <c r="A15" s="35">
        <v>7</v>
      </c>
      <c r="B15" s="152" t="s">
        <v>66</v>
      </c>
      <c r="C15" s="37">
        <f>квалификация!I15</f>
        <v>1204</v>
      </c>
      <c r="D15" s="38">
        <f t="shared" si="0"/>
        <v>2482</v>
      </c>
      <c r="E15" s="39">
        <f>AVERAGE('раунд робин'!Z12,F15,N15,P15,H15,J15,L15,R15)</f>
        <v>176.52083333333331</v>
      </c>
      <c r="F15" s="40">
        <v>144</v>
      </c>
      <c r="G15" s="41">
        <v>0</v>
      </c>
      <c r="H15" s="40">
        <v>188</v>
      </c>
      <c r="I15" s="40">
        <v>0</v>
      </c>
      <c r="J15" s="40">
        <v>153</v>
      </c>
      <c r="K15" s="40">
        <v>0</v>
      </c>
      <c r="L15" s="46">
        <v>177</v>
      </c>
      <c r="M15" s="40">
        <v>0</v>
      </c>
      <c r="N15" s="40">
        <v>202</v>
      </c>
      <c r="O15" s="40">
        <v>30</v>
      </c>
      <c r="P15" s="40">
        <v>167</v>
      </c>
      <c r="Q15" s="40">
        <v>0</v>
      </c>
      <c r="R15" s="40">
        <v>187</v>
      </c>
      <c r="S15" s="47">
        <v>30</v>
      </c>
      <c r="T15" s="38">
        <f t="shared" si="1"/>
        <v>60</v>
      </c>
      <c r="U15" s="39">
        <f t="shared" si="2"/>
        <v>174</v>
      </c>
      <c r="V15" s="35">
        <v>7</v>
      </c>
      <c r="W15" s="118">
        <f t="shared" si="4"/>
        <v>202</v>
      </c>
      <c r="Z15" s="43">
        <f t="shared" si="3"/>
        <v>200.66666666666666</v>
      </c>
    </row>
    <row r="16" spans="1:26" s="48" customFormat="1" ht="12.75">
      <c r="A16" s="35">
        <v>15</v>
      </c>
      <c r="B16" s="36" t="s">
        <v>68</v>
      </c>
      <c r="C16" s="37">
        <f>квалификация!I23</f>
        <v>1111</v>
      </c>
      <c r="D16" s="38">
        <f t="shared" si="0"/>
        <v>2441</v>
      </c>
      <c r="E16" s="39">
        <f>AVERAGE('раунд робин'!Z16,F16,N16,P16,H16,J16,L16,R16)</f>
        <v>180.02083333333331</v>
      </c>
      <c r="F16" s="40">
        <v>179</v>
      </c>
      <c r="G16" s="40">
        <v>0</v>
      </c>
      <c r="H16" s="40">
        <v>175</v>
      </c>
      <c r="I16" s="40">
        <v>0</v>
      </c>
      <c r="J16" s="40">
        <v>193</v>
      </c>
      <c r="K16" s="40">
        <v>30</v>
      </c>
      <c r="L16" s="40">
        <v>196</v>
      </c>
      <c r="M16" s="49">
        <v>30</v>
      </c>
      <c r="N16" s="49">
        <v>172</v>
      </c>
      <c r="O16" s="49">
        <v>0</v>
      </c>
      <c r="P16" s="49">
        <v>200</v>
      </c>
      <c r="Q16" s="49">
        <v>15</v>
      </c>
      <c r="R16" s="49">
        <v>140</v>
      </c>
      <c r="S16" s="40">
        <v>0</v>
      </c>
      <c r="T16" s="38">
        <f t="shared" si="1"/>
        <v>75</v>
      </c>
      <c r="U16" s="39">
        <f t="shared" si="2"/>
        <v>179.28571428571428</v>
      </c>
      <c r="V16" s="35">
        <v>8</v>
      </c>
      <c r="W16" s="118">
        <f t="shared" si="4"/>
        <v>200</v>
      </c>
      <c r="Z16" s="43">
        <f t="shared" si="3"/>
        <v>185.16666666666666</v>
      </c>
    </row>
    <row r="17" spans="1:23" ht="14.25">
      <c r="A17" s="157" t="s">
        <v>27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18">
        <f t="shared" si="4"/>
        <v>0</v>
      </c>
    </row>
    <row r="18" spans="1:26" ht="15">
      <c r="A18" s="35">
        <v>2</v>
      </c>
      <c r="B18" s="164" t="s">
        <v>45</v>
      </c>
      <c r="C18" s="35">
        <f>квалификация!I10</f>
        <v>1362</v>
      </c>
      <c r="D18" s="38">
        <f aca="true" t="shared" si="5" ref="D18:D25">SUM(C18,F18:S18)</f>
        <v>3179</v>
      </c>
      <c r="E18" s="39">
        <f>AVERAGE('раунд робин'!Z18,F18,N18,P18,H18,J18,L18,R18)</f>
        <v>229.25</v>
      </c>
      <c r="F18" s="40">
        <v>197</v>
      </c>
      <c r="G18" s="40">
        <v>30</v>
      </c>
      <c r="H18" s="40">
        <v>276</v>
      </c>
      <c r="I18" s="40">
        <v>30</v>
      </c>
      <c r="J18" s="40">
        <v>213</v>
      </c>
      <c r="K18" s="40">
        <v>30</v>
      </c>
      <c r="L18" s="40">
        <v>219</v>
      </c>
      <c r="M18" s="40">
        <v>30</v>
      </c>
      <c r="N18" s="40">
        <v>268</v>
      </c>
      <c r="O18" s="40">
        <v>30</v>
      </c>
      <c r="P18" s="40">
        <v>223</v>
      </c>
      <c r="Q18" s="40">
        <v>30</v>
      </c>
      <c r="R18" s="40">
        <v>211</v>
      </c>
      <c r="S18" s="40">
        <v>30</v>
      </c>
      <c r="T18" s="38">
        <f aca="true" t="shared" si="6" ref="T18:T25">SUM(G18,I18,K18,M18,S18,O18,Q18)</f>
        <v>210</v>
      </c>
      <c r="U18" s="39">
        <f aca="true" t="shared" si="7" ref="U18:U25">AVERAGE(F18,H18,J18,L18,R18,N18,P18)</f>
        <v>229.57142857142858</v>
      </c>
      <c r="V18" s="35">
        <v>1</v>
      </c>
      <c r="W18" s="118">
        <f t="shared" si="4"/>
        <v>276</v>
      </c>
      <c r="Z18" s="43">
        <f aca="true" t="shared" si="8" ref="Z18:Z25">C18/6</f>
        <v>227</v>
      </c>
    </row>
    <row r="19" spans="1:26" ht="12.75">
      <c r="A19" s="35">
        <v>6</v>
      </c>
      <c r="B19" s="165" t="s">
        <v>71</v>
      </c>
      <c r="C19" s="35">
        <f>квалификация!I14</f>
        <v>1207</v>
      </c>
      <c r="D19" s="38">
        <f t="shared" si="5"/>
        <v>2707</v>
      </c>
      <c r="E19" s="39">
        <f>AVERAGE('раунд робин'!Z20,F19,N19,P19,H19,J19,L19,R19)</f>
        <v>193.22916666666669</v>
      </c>
      <c r="F19" s="40">
        <v>185</v>
      </c>
      <c r="G19" s="40">
        <v>0</v>
      </c>
      <c r="H19" s="40">
        <v>190</v>
      </c>
      <c r="I19" s="40">
        <v>30</v>
      </c>
      <c r="J19" s="40">
        <v>218</v>
      </c>
      <c r="K19" s="40">
        <v>30</v>
      </c>
      <c r="L19" s="40">
        <v>181</v>
      </c>
      <c r="M19" s="40">
        <v>30</v>
      </c>
      <c r="N19" s="40">
        <v>175</v>
      </c>
      <c r="O19" s="40">
        <v>0</v>
      </c>
      <c r="P19" s="40">
        <v>213</v>
      </c>
      <c r="Q19" s="40">
        <v>30</v>
      </c>
      <c r="R19" s="40">
        <v>188</v>
      </c>
      <c r="S19" s="40">
        <v>30</v>
      </c>
      <c r="T19" s="38">
        <f t="shared" si="6"/>
        <v>150</v>
      </c>
      <c r="U19" s="39">
        <f t="shared" si="7"/>
        <v>192.85714285714286</v>
      </c>
      <c r="V19" s="35">
        <v>2</v>
      </c>
      <c r="W19" s="118">
        <f t="shared" si="4"/>
        <v>218</v>
      </c>
      <c r="Z19" s="43">
        <f t="shared" si="8"/>
        <v>201.16666666666666</v>
      </c>
    </row>
    <row r="20" spans="1:26" ht="12.75">
      <c r="A20" s="35">
        <v>8</v>
      </c>
      <c r="B20" s="36" t="s">
        <v>48</v>
      </c>
      <c r="C20" s="35">
        <f>квалификация!I16</f>
        <v>1175</v>
      </c>
      <c r="D20" s="38">
        <f t="shared" si="5"/>
        <v>2685</v>
      </c>
      <c r="E20" s="39">
        <f>AVERAGE('раунд робин'!Z21,F20,N20,P20,H20,J20,L20,R20)</f>
        <v>197.20833333333331</v>
      </c>
      <c r="F20" s="40">
        <v>237</v>
      </c>
      <c r="G20" s="40">
        <v>30</v>
      </c>
      <c r="H20" s="40">
        <v>182</v>
      </c>
      <c r="I20" s="40">
        <v>30</v>
      </c>
      <c r="J20" s="40">
        <v>178</v>
      </c>
      <c r="K20" s="40">
        <v>0</v>
      </c>
      <c r="L20" s="40">
        <v>192</v>
      </c>
      <c r="M20" s="40">
        <v>30</v>
      </c>
      <c r="N20" s="40">
        <v>225</v>
      </c>
      <c r="O20" s="40">
        <v>30</v>
      </c>
      <c r="P20" s="51">
        <v>213</v>
      </c>
      <c r="Q20" s="40">
        <v>0</v>
      </c>
      <c r="R20" s="40">
        <v>163</v>
      </c>
      <c r="S20" s="40">
        <v>0</v>
      </c>
      <c r="T20" s="38">
        <f t="shared" si="6"/>
        <v>120</v>
      </c>
      <c r="U20" s="39">
        <f t="shared" si="7"/>
        <v>198.57142857142858</v>
      </c>
      <c r="V20" s="35">
        <v>3</v>
      </c>
      <c r="W20" s="118">
        <f t="shared" si="4"/>
        <v>237</v>
      </c>
      <c r="Z20" s="43">
        <f t="shared" si="8"/>
        <v>195.83333333333334</v>
      </c>
    </row>
    <row r="21" spans="1:26" ht="12.75">
      <c r="A21" s="35">
        <v>14</v>
      </c>
      <c r="B21" s="36" t="s">
        <v>61</v>
      </c>
      <c r="C21" s="35">
        <f>квалификация!I22</f>
        <v>1126</v>
      </c>
      <c r="D21" s="38">
        <f t="shared" si="5"/>
        <v>2561</v>
      </c>
      <c r="E21" s="39">
        <f>AVERAGE('раунд робин'!Z24,F21,N21,P21,H21,J21,L21,R21)</f>
        <v>188.5</v>
      </c>
      <c r="F21" s="40">
        <v>174</v>
      </c>
      <c r="G21" s="40">
        <v>30</v>
      </c>
      <c r="H21" s="40">
        <v>179</v>
      </c>
      <c r="I21" s="40">
        <v>0</v>
      </c>
      <c r="J21" s="40">
        <v>179</v>
      </c>
      <c r="K21" s="40">
        <v>0</v>
      </c>
      <c r="L21" s="40">
        <v>201</v>
      </c>
      <c r="M21" s="40">
        <v>0</v>
      </c>
      <c r="N21" s="40">
        <v>202</v>
      </c>
      <c r="O21" s="40">
        <v>30</v>
      </c>
      <c r="P21" s="40">
        <v>182</v>
      </c>
      <c r="Q21" s="40">
        <v>30</v>
      </c>
      <c r="R21" s="40">
        <v>198</v>
      </c>
      <c r="S21" s="40">
        <v>30</v>
      </c>
      <c r="T21" s="38">
        <f t="shared" si="6"/>
        <v>120</v>
      </c>
      <c r="U21" s="39">
        <f t="shared" si="7"/>
        <v>187.85714285714286</v>
      </c>
      <c r="V21" s="35">
        <v>4</v>
      </c>
      <c r="W21" s="118">
        <f t="shared" si="4"/>
        <v>202</v>
      </c>
      <c r="Z21" s="43">
        <f t="shared" si="8"/>
        <v>187.66666666666666</v>
      </c>
    </row>
    <row r="22" spans="1:26" ht="15">
      <c r="A22" s="35">
        <v>4</v>
      </c>
      <c r="B22" s="50" t="s">
        <v>36</v>
      </c>
      <c r="C22" s="35">
        <f>квалификация!I12</f>
        <v>1224</v>
      </c>
      <c r="D22" s="38">
        <f t="shared" si="5"/>
        <v>2554</v>
      </c>
      <c r="E22" s="39">
        <f>AVERAGE('раунд робин'!Z19,F22,N22,P22,H22,J22,L22,R22)</f>
        <v>187.64583333333331</v>
      </c>
      <c r="F22" s="40">
        <v>144</v>
      </c>
      <c r="G22" s="40">
        <v>0</v>
      </c>
      <c r="H22" s="40">
        <v>191</v>
      </c>
      <c r="I22" s="40">
        <v>0</v>
      </c>
      <c r="J22" s="40">
        <v>163</v>
      </c>
      <c r="K22" s="40">
        <v>0</v>
      </c>
      <c r="L22" s="40">
        <v>229</v>
      </c>
      <c r="M22" s="40">
        <v>30</v>
      </c>
      <c r="N22" s="40">
        <v>176</v>
      </c>
      <c r="O22" s="40">
        <v>0</v>
      </c>
      <c r="P22" s="40">
        <v>209</v>
      </c>
      <c r="Q22" s="40">
        <v>0</v>
      </c>
      <c r="R22" s="40">
        <v>188</v>
      </c>
      <c r="S22" s="40">
        <v>0</v>
      </c>
      <c r="T22" s="38">
        <f t="shared" si="6"/>
        <v>30</v>
      </c>
      <c r="U22" s="39">
        <f t="shared" si="7"/>
        <v>185.71428571428572</v>
      </c>
      <c r="V22" s="35">
        <v>5</v>
      </c>
      <c r="W22" s="118">
        <f t="shared" si="4"/>
        <v>229</v>
      </c>
      <c r="Z22" s="43">
        <f t="shared" si="8"/>
        <v>204</v>
      </c>
    </row>
    <row r="23" spans="1:26" ht="12.75">
      <c r="A23" s="35">
        <v>12</v>
      </c>
      <c r="B23" s="36" t="s">
        <v>44</v>
      </c>
      <c r="C23" s="35">
        <f>квалификация!I20</f>
        <v>1130</v>
      </c>
      <c r="D23" s="38">
        <f t="shared" si="5"/>
        <v>2526</v>
      </c>
      <c r="E23" s="39">
        <f>AVERAGE('раунд робин'!Z23,F23,N23,P23,H23,J23,L23,R23)</f>
        <v>183.04166666666669</v>
      </c>
      <c r="F23" s="40">
        <v>234</v>
      </c>
      <c r="G23" s="40">
        <v>30</v>
      </c>
      <c r="H23" s="40">
        <v>183</v>
      </c>
      <c r="I23" s="40">
        <v>0</v>
      </c>
      <c r="J23" s="40">
        <v>189</v>
      </c>
      <c r="K23" s="40">
        <v>30</v>
      </c>
      <c r="L23" s="40">
        <v>178</v>
      </c>
      <c r="M23" s="40">
        <v>0</v>
      </c>
      <c r="N23" s="40">
        <v>169</v>
      </c>
      <c r="O23" s="40">
        <v>30</v>
      </c>
      <c r="P23" s="40">
        <v>130</v>
      </c>
      <c r="Q23" s="40">
        <v>0</v>
      </c>
      <c r="R23" s="40">
        <v>193</v>
      </c>
      <c r="S23" s="40">
        <v>30</v>
      </c>
      <c r="T23" s="38">
        <f t="shared" si="6"/>
        <v>120</v>
      </c>
      <c r="U23" s="39">
        <f t="shared" si="7"/>
        <v>182.28571428571428</v>
      </c>
      <c r="V23" s="35">
        <v>6</v>
      </c>
      <c r="W23" s="118">
        <f t="shared" si="4"/>
        <v>234</v>
      </c>
      <c r="Z23" s="43">
        <f t="shared" si="8"/>
        <v>188.33333333333334</v>
      </c>
    </row>
    <row r="24" spans="1:26" ht="12.75">
      <c r="A24" s="35">
        <v>10</v>
      </c>
      <c r="B24" s="36" t="s">
        <v>49</v>
      </c>
      <c r="C24" s="35">
        <f>квалификация!I18</f>
        <v>1158</v>
      </c>
      <c r="D24" s="38">
        <f t="shared" si="5"/>
        <v>2302</v>
      </c>
      <c r="E24" s="39">
        <f>AVERAGE('раунд робин'!Z22,F24,N24,P24,H24,J24,L24,R24)</f>
        <v>164.75</v>
      </c>
      <c r="F24" s="40">
        <v>152</v>
      </c>
      <c r="G24" s="40">
        <v>0</v>
      </c>
      <c r="H24" s="40">
        <v>192</v>
      </c>
      <c r="I24" s="40">
        <v>30</v>
      </c>
      <c r="J24" s="40">
        <v>170</v>
      </c>
      <c r="K24" s="40">
        <v>0</v>
      </c>
      <c r="L24" s="40">
        <v>164</v>
      </c>
      <c r="M24" s="40">
        <v>0</v>
      </c>
      <c r="N24" s="40">
        <v>146</v>
      </c>
      <c r="O24" s="40">
        <v>0</v>
      </c>
      <c r="P24" s="40">
        <v>152</v>
      </c>
      <c r="Q24" s="40">
        <v>0</v>
      </c>
      <c r="R24" s="40">
        <v>138</v>
      </c>
      <c r="S24" s="40">
        <v>0</v>
      </c>
      <c r="T24" s="38">
        <f t="shared" si="6"/>
        <v>30</v>
      </c>
      <c r="U24" s="39">
        <f t="shared" si="7"/>
        <v>159.14285714285714</v>
      </c>
      <c r="V24" s="35">
        <v>7</v>
      </c>
      <c r="W24" s="118">
        <f t="shared" si="4"/>
        <v>192</v>
      </c>
      <c r="Z24" s="43">
        <f t="shared" si="8"/>
        <v>193</v>
      </c>
    </row>
    <row r="25" spans="1:26" ht="12.75">
      <c r="A25" s="52">
        <v>16</v>
      </c>
      <c r="B25" s="45" t="s">
        <v>75</v>
      </c>
      <c r="C25" s="35">
        <f>квалификация!I24</f>
        <v>1097</v>
      </c>
      <c r="D25" s="38">
        <f t="shared" si="5"/>
        <v>2152</v>
      </c>
      <c r="E25" s="39">
        <f>AVERAGE('раунд робин'!Z25,F25,N25,P25,H25,J25,L25,R25)</f>
        <v>147.22916666666669</v>
      </c>
      <c r="F25" s="44">
        <v>154</v>
      </c>
      <c r="G25" s="44">
        <v>0</v>
      </c>
      <c r="H25" s="44">
        <v>132</v>
      </c>
      <c r="I25" s="44">
        <v>0</v>
      </c>
      <c r="J25" s="44">
        <v>178</v>
      </c>
      <c r="K25" s="44">
        <v>30</v>
      </c>
      <c r="L25" s="44">
        <v>140</v>
      </c>
      <c r="M25" s="44">
        <v>0</v>
      </c>
      <c r="N25" s="44">
        <v>120</v>
      </c>
      <c r="O25" s="44">
        <v>0</v>
      </c>
      <c r="P25" s="44">
        <v>159</v>
      </c>
      <c r="Q25" s="44">
        <v>30</v>
      </c>
      <c r="R25" s="44">
        <v>112</v>
      </c>
      <c r="S25" s="44">
        <v>0</v>
      </c>
      <c r="T25" s="38">
        <f t="shared" si="6"/>
        <v>60</v>
      </c>
      <c r="U25" s="39">
        <f t="shared" si="7"/>
        <v>142.14285714285714</v>
      </c>
      <c r="V25" s="35">
        <v>8</v>
      </c>
      <c r="W25" s="118">
        <f t="shared" si="4"/>
        <v>178</v>
      </c>
      <c r="Z25" s="43">
        <f t="shared" si="8"/>
        <v>182.83333333333334</v>
      </c>
    </row>
    <row r="26" spans="1:23" ht="15">
      <c r="A26" s="156" t="s">
        <v>28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18">
        <f t="shared" si="4"/>
        <v>0</v>
      </c>
    </row>
    <row r="27" spans="1:26" ht="15">
      <c r="A27" s="35">
        <v>2</v>
      </c>
      <c r="B27" s="50" t="s">
        <v>64</v>
      </c>
      <c r="C27" s="35">
        <f>квалификация!I52</f>
        <v>1035</v>
      </c>
      <c r="D27" s="38">
        <f aca="true" t="shared" si="9" ref="D27:D32">SUM(C27,F27:O27)</f>
        <v>2052</v>
      </c>
      <c r="E27" s="39">
        <f>AVERAGE('раунд робин'!Z28,F27,N27,H27,J27,L27,)</f>
        <v>155.21428571428572</v>
      </c>
      <c r="F27" s="40">
        <v>223</v>
      </c>
      <c r="G27" s="40">
        <v>30</v>
      </c>
      <c r="H27" s="40">
        <v>144</v>
      </c>
      <c r="I27" s="40">
        <v>0</v>
      </c>
      <c r="J27" s="40">
        <v>219</v>
      </c>
      <c r="K27" s="40">
        <v>30</v>
      </c>
      <c r="L27" s="40">
        <v>160</v>
      </c>
      <c r="M27" s="40">
        <v>0</v>
      </c>
      <c r="N27" s="40">
        <v>181</v>
      </c>
      <c r="O27" s="40">
        <v>30</v>
      </c>
      <c r="P27" s="53"/>
      <c r="Q27" s="53"/>
      <c r="R27" s="53"/>
      <c r="S27" s="53"/>
      <c r="T27" s="38">
        <f aca="true" t="shared" si="10" ref="T27:T32">SUM(G27,I27,K27,M27,O27,)</f>
        <v>90</v>
      </c>
      <c r="U27" s="39">
        <f aca="true" t="shared" si="11" ref="U27:U32">AVERAGE(F27,H27,J27,L27,N27)</f>
        <v>185.4</v>
      </c>
      <c r="V27" s="35">
        <v>1</v>
      </c>
      <c r="W27" s="118">
        <f t="shared" si="4"/>
        <v>223</v>
      </c>
      <c r="Z27" s="43">
        <f aca="true" t="shared" si="12" ref="Z27:Z32">C27/6</f>
        <v>172.5</v>
      </c>
    </row>
    <row r="28" spans="1:38" ht="12.75">
      <c r="A28" s="35">
        <v>6</v>
      </c>
      <c r="B28" s="54" t="s">
        <v>40</v>
      </c>
      <c r="C28" s="35">
        <f>квалификация!I62</f>
        <v>957</v>
      </c>
      <c r="D28" s="38">
        <f t="shared" si="9"/>
        <v>2028</v>
      </c>
      <c r="E28" s="39">
        <f>AVERAGE('раунд робин'!Z32,F28,N28,H28,J28,L28,)</f>
        <v>156.5238095238095</v>
      </c>
      <c r="F28" s="40">
        <v>170</v>
      </c>
      <c r="G28" s="40">
        <v>30</v>
      </c>
      <c r="H28" s="40">
        <v>182</v>
      </c>
      <c r="I28" s="40">
        <v>30</v>
      </c>
      <c r="J28" s="40">
        <v>148</v>
      </c>
      <c r="K28" s="40">
        <v>30</v>
      </c>
      <c r="L28" s="40">
        <v>173</v>
      </c>
      <c r="M28" s="40">
        <v>30</v>
      </c>
      <c r="N28" s="40">
        <v>248</v>
      </c>
      <c r="O28" s="40">
        <v>30</v>
      </c>
      <c r="P28" s="53"/>
      <c r="Q28" s="53"/>
      <c r="R28" s="53"/>
      <c r="S28" s="53"/>
      <c r="T28" s="38">
        <f t="shared" si="10"/>
        <v>150</v>
      </c>
      <c r="U28" s="39">
        <f t="shared" si="11"/>
        <v>184.2</v>
      </c>
      <c r="V28" s="35">
        <v>2</v>
      </c>
      <c r="W28" s="118">
        <f t="shared" si="4"/>
        <v>248</v>
      </c>
      <c r="X28" s="55"/>
      <c r="Y28" s="55"/>
      <c r="Z28" s="43">
        <f t="shared" si="12"/>
        <v>159.5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</row>
    <row r="29" spans="1:26" ht="12.75">
      <c r="A29" s="35">
        <v>4</v>
      </c>
      <c r="B29" s="36" t="s">
        <v>81</v>
      </c>
      <c r="C29" s="35">
        <f>квалификация!I60</f>
        <v>989</v>
      </c>
      <c r="D29" s="38">
        <f t="shared" si="9"/>
        <v>1987</v>
      </c>
      <c r="E29" s="39">
        <f>AVERAGE('раунд робин'!Z30,F29,N29,H29,J29,L29,)</f>
        <v>154.04761904761907</v>
      </c>
      <c r="F29" s="40">
        <v>152</v>
      </c>
      <c r="G29" s="41">
        <v>0</v>
      </c>
      <c r="H29" s="40">
        <v>186</v>
      </c>
      <c r="I29" s="40">
        <v>30</v>
      </c>
      <c r="J29" s="40">
        <v>189</v>
      </c>
      <c r="K29" s="40">
        <v>30</v>
      </c>
      <c r="L29" s="40">
        <v>172</v>
      </c>
      <c r="M29" s="42">
        <v>30</v>
      </c>
      <c r="N29" s="42">
        <v>209</v>
      </c>
      <c r="O29" s="42">
        <v>0</v>
      </c>
      <c r="P29" s="57"/>
      <c r="Q29" s="57"/>
      <c r="R29" s="53"/>
      <c r="S29" s="53"/>
      <c r="T29" s="38">
        <f t="shared" si="10"/>
        <v>90</v>
      </c>
      <c r="U29" s="39">
        <f t="shared" si="11"/>
        <v>181.6</v>
      </c>
      <c r="V29" s="35">
        <v>3</v>
      </c>
      <c r="W29" s="118">
        <f t="shared" si="4"/>
        <v>209</v>
      </c>
      <c r="Z29" s="43">
        <f t="shared" si="12"/>
        <v>164.83333333333334</v>
      </c>
    </row>
    <row r="30" spans="1:26" ht="15">
      <c r="A30" s="35">
        <v>3</v>
      </c>
      <c r="B30" s="151" t="s">
        <v>43</v>
      </c>
      <c r="C30" s="35">
        <f>квалификация!I59</f>
        <v>1022</v>
      </c>
      <c r="D30" s="38">
        <f t="shared" si="9"/>
        <v>1845</v>
      </c>
      <c r="E30" s="39">
        <f>AVERAGE('раунд робин'!Z29,F30,N30,H30,J30,L30,)</f>
        <v>136.83333333333334</v>
      </c>
      <c r="F30" s="40">
        <v>165</v>
      </c>
      <c r="G30" s="40">
        <v>30</v>
      </c>
      <c r="H30" s="40">
        <v>141</v>
      </c>
      <c r="I30" s="40">
        <v>0</v>
      </c>
      <c r="J30" s="40">
        <v>176</v>
      </c>
      <c r="K30" s="40">
        <v>0</v>
      </c>
      <c r="L30" s="40">
        <v>150</v>
      </c>
      <c r="M30" s="40">
        <v>0</v>
      </c>
      <c r="N30" s="40">
        <v>161</v>
      </c>
      <c r="O30" s="40">
        <v>0</v>
      </c>
      <c r="P30" s="53"/>
      <c r="Q30" s="53"/>
      <c r="R30" s="53"/>
      <c r="S30" s="53"/>
      <c r="T30" s="38">
        <f t="shared" si="10"/>
        <v>30</v>
      </c>
      <c r="U30" s="39">
        <f t="shared" si="11"/>
        <v>158.6</v>
      </c>
      <c r="V30" s="35">
        <v>4</v>
      </c>
      <c r="W30" s="118">
        <f t="shared" si="4"/>
        <v>176</v>
      </c>
      <c r="Z30" s="43">
        <f t="shared" si="12"/>
        <v>170.33333333333334</v>
      </c>
    </row>
    <row r="31" spans="1:26" ht="12.75">
      <c r="A31" s="35">
        <v>5</v>
      </c>
      <c r="B31" s="36" t="s">
        <v>58</v>
      </c>
      <c r="C31" s="35">
        <f>квалификация!I61</f>
        <v>984</v>
      </c>
      <c r="D31" s="38">
        <f t="shared" si="9"/>
        <v>1826</v>
      </c>
      <c r="E31" s="39">
        <f>AVERAGE('раунд робин'!Z31,F31,N31,H31,J31,L31,)</f>
        <v>135.14285714285714</v>
      </c>
      <c r="F31" s="40">
        <v>139</v>
      </c>
      <c r="G31" s="40">
        <v>0</v>
      </c>
      <c r="H31" s="40">
        <v>157</v>
      </c>
      <c r="I31" s="40">
        <v>30</v>
      </c>
      <c r="J31" s="40">
        <v>145</v>
      </c>
      <c r="K31" s="40">
        <v>0</v>
      </c>
      <c r="L31" s="40">
        <v>171</v>
      </c>
      <c r="M31" s="40">
        <v>0</v>
      </c>
      <c r="N31" s="40">
        <v>170</v>
      </c>
      <c r="O31" s="40">
        <v>30</v>
      </c>
      <c r="P31" s="53"/>
      <c r="Q31" s="53"/>
      <c r="R31" s="53"/>
      <c r="S31" s="53"/>
      <c r="T31" s="38">
        <f t="shared" si="10"/>
        <v>60</v>
      </c>
      <c r="U31" s="39">
        <f t="shared" si="11"/>
        <v>156.4</v>
      </c>
      <c r="V31" s="35">
        <v>5</v>
      </c>
      <c r="W31" s="118">
        <f t="shared" si="4"/>
        <v>171</v>
      </c>
      <c r="Z31" s="43">
        <f t="shared" si="12"/>
        <v>164</v>
      </c>
    </row>
    <row r="32" spans="1:26" ht="15">
      <c r="A32" s="35">
        <v>1</v>
      </c>
      <c r="B32" s="58" t="s">
        <v>72</v>
      </c>
      <c r="C32" s="35">
        <f>квалификация!I51</f>
        <v>1048</v>
      </c>
      <c r="D32" s="38">
        <f t="shared" si="9"/>
        <v>1773</v>
      </c>
      <c r="E32" s="39">
        <f>AVERAGE('раунд робин'!Z27,F32,N32,H32,J32,L32,)</f>
        <v>123.92857142857143</v>
      </c>
      <c r="F32" s="40">
        <v>149</v>
      </c>
      <c r="G32" s="40">
        <v>0</v>
      </c>
      <c r="H32" s="40">
        <v>153</v>
      </c>
      <c r="I32" s="40">
        <v>0</v>
      </c>
      <c r="J32" s="40">
        <v>115</v>
      </c>
      <c r="K32" s="40">
        <v>0</v>
      </c>
      <c r="L32" s="40">
        <v>151</v>
      </c>
      <c r="M32" s="40">
        <v>30</v>
      </c>
      <c r="N32" s="40">
        <v>127</v>
      </c>
      <c r="O32" s="40">
        <v>0</v>
      </c>
      <c r="P32" s="53"/>
      <c r="Q32" s="53"/>
      <c r="R32" s="53"/>
      <c r="S32" s="53"/>
      <c r="T32" s="38">
        <f t="shared" si="10"/>
        <v>30</v>
      </c>
      <c r="U32" s="39">
        <f t="shared" si="11"/>
        <v>139</v>
      </c>
      <c r="V32" s="35">
        <v>6</v>
      </c>
      <c r="W32" s="118">
        <f t="shared" si="4"/>
        <v>153</v>
      </c>
      <c r="Z32" s="43">
        <f t="shared" si="12"/>
        <v>174.66666666666666</v>
      </c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spans="4:5" ht="12.75">
      <c r="D40">
        <v>5</v>
      </c>
      <c r="E40" t="s">
        <v>48</v>
      </c>
    </row>
    <row r="41" spans="4:5" ht="12.75">
      <c r="D41">
        <v>6</v>
      </c>
      <c r="E41" t="s">
        <v>83</v>
      </c>
    </row>
    <row r="42" spans="4:5" ht="12.75">
      <c r="D42">
        <v>7</v>
      </c>
      <c r="E42" t="s">
        <v>38</v>
      </c>
    </row>
    <row r="43" spans="4:5" ht="12.75">
      <c r="D43">
        <v>8</v>
      </c>
      <c r="E43" t="s">
        <v>51</v>
      </c>
    </row>
    <row r="44" spans="4:5" ht="12.75">
      <c r="D44">
        <v>9</v>
      </c>
      <c r="E44" t="s">
        <v>41</v>
      </c>
    </row>
    <row r="45" spans="4:5" ht="12.75">
      <c r="D45">
        <v>10</v>
      </c>
      <c r="E45" t="s">
        <v>61</v>
      </c>
    </row>
    <row r="46" spans="4:5" ht="12.75">
      <c r="D46">
        <v>11</v>
      </c>
      <c r="E46" t="s">
        <v>36</v>
      </c>
    </row>
    <row r="47" spans="4:5" ht="12.75">
      <c r="D47">
        <v>12</v>
      </c>
      <c r="E47" t="s">
        <v>44</v>
      </c>
    </row>
    <row r="48" spans="4:5" ht="12.75">
      <c r="D48">
        <v>13</v>
      </c>
      <c r="E48" t="s">
        <v>66</v>
      </c>
    </row>
    <row r="49" spans="4:5" ht="12.75">
      <c r="D49">
        <v>14</v>
      </c>
      <c r="E49" t="s">
        <v>68</v>
      </c>
    </row>
    <row r="50" spans="4:5" ht="12.75">
      <c r="D50">
        <v>15</v>
      </c>
      <c r="E50" t="s">
        <v>49</v>
      </c>
    </row>
    <row r="51" spans="4:5" ht="12.75">
      <c r="D51">
        <v>16</v>
      </c>
      <c r="E51" t="s">
        <v>75</v>
      </c>
    </row>
  </sheetData>
  <sheetProtection selectLockedCells="1" selectUnlockedCells="1"/>
  <mergeCells count="12">
    <mergeCell ref="C6:C7"/>
    <mergeCell ref="D6:D7"/>
    <mergeCell ref="V6:V7"/>
    <mergeCell ref="A8:V8"/>
    <mergeCell ref="A17:V17"/>
    <mergeCell ref="A26:V26"/>
    <mergeCell ref="E6:E7"/>
    <mergeCell ref="F6:S6"/>
    <mergeCell ref="T6:T7"/>
    <mergeCell ref="U6:U7"/>
    <mergeCell ref="A6:A7"/>
    <mergeCell ref="B6:B7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������� Microsoft Word" shapeId="9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L36"/>
  <sheetViews>
    <sheetView tabSelected="1" zoomScale="75" zoomScaleNormal="75" zoomScalePageLayoutView="0" workbookViewId="0" topLeftCell="A4">
      <selection activeCell="P20" sqref="P20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59"/>
      <c r="C2" s="59"/>
      <c r="D2" s="59"/>
      <c r="E2" s="59" t="s">
        <v>14</v>
      </c>
      <c r="F2" s="60"/>
    </row>
    <row r="3" ht="14.25" customHeight="1"/>
    <row r="4" spans="2:12" ht="26.25">
      <c r="B4" s="59"/>
      <c r="C4" s="59"/>
      <c r="D4" s="60"/>
      <c r="E4" s="61" t="s">
        <v>29</v>
      </c>
      <c r="F4" s="60"/>
      <c r="G4" s="62"/>
      <c r="J4" s="63"/>
      <c r="K4" s="64"/>
      <c r="L4" s="64"/>
    </row>
    <row r="5" spans="4:12" ht="15.75">
      <c r="D5" s="62"/>
      <c r="E5" s="62"/>
      <c r="F5" s="62"/>
      <c r="G5" s="62"/>
      <c r="J5" s="63"/>
      <c r="K5" s="64"/>
      <c r="L5" s="64"/>
    </row>
    <row r="6" spans="4:12" ht="23.25">
      <c r="D6" s="62"/>
      <c r="E6" s="62"/>
      <c r="F6" s="71" t="s">
        <v>35</v>
      </c>
      <c r="G6" s="62"/>
      <c r="J6" s="63"/>
      <c r="K6" s="64"/>
      <c r="L6" s="64"/>
    </row>
    <row r="7" spans="2:10" ht="18">
      <c r="B7" s="65"/>
      <c r="C7" s="66"/>
      <c r="D7" s="67"/>
      <c r="E7" s="67"/>
      <c r="F7" s="68"/>
      <c r="G7" s="62"/>
      <c r="J7" s="4"/>
    </row>
    <row r="8" spans="1:12" ht="18">
      <c r="A8" s="70"/>
      <c r="B8" s="167"/>
      <c r="C8" s="119"/>
      <c r="D8" s="168"/>
      <c r="E8" s="168"/>
      <c r="F8" s="169"/>
      <c r="G8" s="169"/>
      <c r="H8" s="70"/>
      <c r="I8" s="70"/>
      <c r="J8" s="70"/>
      <c r="K8" s="70"/>
      <c r="L8" s="70"/>
    </row>
    <row r="9" spans="1:12" ht="18">
      <c r="A9" s="70"/>
      <c r="B9" s="170">
        <v>4</v>
      </c>
      <c r="C9" s="69" t="s">
        <v>43</v>
      </c>
      <c r="D9" s="171">
        <v>235</v>
      </c>
      <c r="E9" s="168"/>
      <c r="F9" s="70"/>
      <c r="G9" s="70"/>
      <c r="H9" s="70"/>
      <c r="I9" s="70"/>
      <c r="J9" s="70"/>
      <c r="K9" s="70"/>
      <c r="L9" s="70"/>
    </row>
    <row r="10" spans="1:12" ht="18">
      <c r="A10" s="70"/>
      <c r="B10" s="70"/>
      <c r="C10" s="120"/>
      <c r="D10" s="172"/>
      <c r="E10" s="173"/>
      <c r="F10" s="119"/>
      <c r="G10" s="168"/>
      <c r="H10" s="168"/>
      <c r="I10" s="70"/>
      <c r="J10" s="70"/>
      <c r="K10" s="70"/>
      <c r="L10" s="70"/>
    </row>
    <row r="11" spans="1:12" ht="18">
      <c r="A11" s="70"/>
      <c r="B11" s="70"/>
      <c r="C11" s="168"/>
      <c r="D11" s="174"/>
      <c r="E11" s="168"/>
      <c r="F11" s="69" t="s">
        <v>43</v>
      </c>
      <c r="G11" s="171">
        <v>175</v>
      </c>
      <c r="H11" s="168"/>
      <c r="I11" s="70"/>
      <c r="J11" s="70"/>
      <c r="K11" s="70"/>
      <c r="L11" s="70"/>
    </row>
    <row r="12" spans="1:12" ht="18">
      <c r="A12" s="70"/>
      <c r="B12" s="70"/>
      <c r="C12" s="168"/>
      <c r="D12" s="174"/>
      <c r="E12" s="168"/>
      <c r="F12" s="120"/>
      <c r="G12" s="172"/>
      <c r="H12" s="173"/>
      <c r="I12" s="119"/>
      <c r="J12" s="70">
        <v>197</v>
      </c>
      <c r="K12" s="70"/>
      <c r="L12" s="70"/>
    </row>
    <row r="13" spans="1:12" ht="18">
      <c r="A13" s="70"/>
      <c r="B13" s="70"/>
      <c r="C13" s="119"/>
      <c r="D13" s="175">
        <v>184</v>
      </c>
      <c r="E13" s="169"/>
      <c r="F13" s="168"/>
      <c r="G13" s="169"/>
      <c r="H13" s="168"/>
      <c r="I13" s="69" t="s">
        <v>40</v>
      </c>
      <c r="J13" s="176"/>
      <c r="K13" s="70"/>
      <c r="L13" s="70"/>
    </row>
    <row r="14" spans="1:12" ht="18">
      <c r="A14" s="70"/>
      <c r="B14" s="170">
        <v>3</v>
      </c>
      <c r="C14" s="69" t="s">
        <v>81</v>
      </c>
      <c r="D14" s="169"/>
      <c r="E14" s="121">
        <v>2</v>
      </c>
      <c r="F14" s="168"/>
      <c r="G14" s="169"/>
      <c r="H14" s="168"/>
      <c r="I14" s="120"/>
      <c r="J14" s="70"/>
      <c r="K14" s="70"/>
      <c r="L14" s="70"/>
    </row>
    <row r="15" spans="1:12" ht="18">
      <c r="A15" s="70"/>
      <c r="B15" s="70"/>
      <c r="C15" s="120"/>
      <c r="D15" s="168"/>
      <c r="E15" s="169"/>
      <c r="F15" s="119"/>
      <c r="G15" s="171">
        <v>202</v>
      </c>
      <c r="H15" s="169"/>
      <c r="I15" s="168"/>
      <c r="J15" s="70"/>
      <c r="K15" s="70"/>
      <c r="L15" s="69" t="s">
        <v>40</v>
      </c>
    </row>
    <row r="16" spans="1:12" ht="18">
      <c r="A16" s="70"/>
      <c r="B16" s="70"/>
      <c r="C16" s="70"/>
      <c r="D16" s="70"/>
      <c r="E16" s="70"/>
      <c r="F16" s="69" t="s">
        <v>82</v>
      </c>
      <c r="G16" s="169"/>
      <c r="H16" s="121">
        <v>1</v>
      </c>
      <c r="I16" s="168"/>
      <c r="J16" s="70"/>
      <c r="K16" s="70"/>
      <c r="L16" s="70"/>
    </row>
    <row r="17" spans="1:12" ht="18">
      <c r="A17" s="70"/>
      <c r="B17" s="70"/>
      <c r="C17" s="70"/>
      <c r="D17" s="70"/>
      <c r="E17" s="70"/>
      <c r="F17" s="120"/>
      <c r="G17" s="168"/>
      <c r="H17" s="169"/>
      <c r="I17" s="119"/>
      <c r="J17" s="70">
        <v>181</v>
      </c>
      <c r="K17" s="70"/>
      <c r="L17" s="70"/>
    </row>
    <row r="18" spans="1:12" ht="18">
      <c r="A18" s="70"/>
      <c r="B18" s="70"/>
      <c r="C18" s="70"/>
      <c r="D18" s="70"/>
      <c r="E18" s="70"/>
      <c r="F18" s="70"/>
      <c r="G18" s="70"/>
      <c r="H18" s="70"/>
      <c r="I18" s="69" t="s">
        <v>64</v>
      </c>
      <c r="J18" s="70"/>
      <c r="K18" s="70"/>
      <c r="L18" s="70"/>
    </row>
    <row r="19" spans="1:12" ht="18">
      <c r="A19" s="70"/>
      <c r="B19" s="70"/>
      <c r="C19" s="70"/>
      <c r="D19" s="70"/>
      <c r="E19" s="70"/>
      <c r="F19" s="70"/>
      <c r="G19" s="70"/>
      <c r="H19" s="70"/>
      <c r="I19" s="120"/>
      <c r="J19" s="70"/>
      <c r="K19" s="70"/>
      <c r="L19" s="70"/>
    </row>
    <row r="20" spans="1:12" ht="18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8">
      <c r="A21" s="70"/>
      <c r="B21" s="70"/>
      <c r="C21" s="70"/>
      <c r="D21" s="70"/>
      <c r="E21" s="70" t="s">
        <v>30</v>
      </c>
      <c r="F21" s="70"/>
      <c r="G21" s="70"/>
      <c r="H21" s="70"/>
      <c r="I21" s="70"/>
      <c r="J21" s="70"/>
      <c r="K21" s="70"/>
      <c r="L21" s="70"/>
    </row>
    <row r="22" spans="1:12" ht="18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8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8">
      <c r="A24" s="70"/>
      <c r="B24" s="70"/>
      <c r="C24" s="70" t="s">
        <v>31</v>
      </c>
      <c r="D24" s="70"/>
      <c r="E24" s="70"/>
      <c r="F24" s="70"/>
      <c r="G24" s="70"/>
      <c r="H24" s="70"/>
      <c r="I24" s="70" t="s">
        <v>32</v>
      </c>
      <c r="J24" s="70"/>
      <c r="K24" s="70"/>
      <c r="L24" s="70"/>
    </row>
    <row r="25" spans="1:12" ht="18">
      <c r="A25" s="70"/>
      <c r="B25" s="167"/>
      <c r="C25" s="70"/>
      <c r="D25" s="70"/>
      <c r="E25" s="70"/>
      <c r="F25" s="167"/>
      <c r="G25" s="70"/>
      <c r="H25" s="70"/>
      <c r="I25" s="70"/>
      <c r="J25" s="70"/>
      <c r="K25" s="70"/>
      <c r="L25" s="70"/>
    </row>
    <row r="26" spans="1:12" ht="18">
      <c r="A26" s="70"/>
      <c r="B26" s="167"/>
      <c r="C26" s="119"/>
      <c r="D26" s="168">
        <v>201</v>
      </c>
      <c r="E26" s="168"/>
      <c r="F26" s="169"/>
      <c r="G26" s="169"/>
      <c r="H26" s="167"/>
      <c r="I26" s="119"/>
      <c r="J26" s="168">
        <v>150</v>
      </c>
      <c r="K26" s="168"/>
      <c r="L26" s="169"/>
    </row>
    <row r="27" spans="1:12" ht="18">
      <c r="A27" s="70"/>
      <c r="B27" s="170">
        <v>5</v>
      </c>
      <c r="C27" s="177" t="s">
        <v>45</v>
      </c>
      <c r="D27" s="171"/>
      <c r="E27" s="168"/>
      <c r="F27" s="70"/>
      <c r="G27" s="70"/>
      <c r="H27" s="170">
        <v>7</v>
      </c>
      <c r="I27" s="177" t="s">
        <v>12</v>
      </c>
      <c r="J27" s="171"/>
      <c r="K27" s="168"/>
      <c r="L27" s="70"/>
    </row>
    <row r="28" spans="1:12" ht="18">
      <c r="A28" s="70"/>
      <c r="B28" s="70"/>
      <c r="C28" s="120"/>
      <c r="D28" s="169"/>
      <c r="E28" s="172"/>
      <c r="F28" s="119"/>
      <c r="G28" s="168"/>
      <c r="H28" s="70"/>
      <c r="I28" s="120"/>
      <c r="J28" s="169"/>
      <c r="K28" s="172"/>
      <c r="L28" s="119"/>
    </row>
    <row r="29" spans="1:12" ht="18">
      <c r="A29" s="70"/>
      <c r="B29" s="70"/>
      <c r="C29" s="168"/>
      <c r="D29" s="168"/>
      <c r="E29" s="169"/>
      <c r="F29" s="177" t="s">
        <v>62</v>
      </c>
      <c r="G29" s="70"/>
      <c r="H29" s="70"/>
      <c r="I29" s="168"/>
      <c r="J29" s="168"/>
      <c r="K29" s="169"/>
      <c r="L29" s="177" t="s">
        <v>71</v>
      </c>
    </row>
    <row r="30" spans="1:12" ht="18">
      <c r="A30" s="70"/>
      <c r="B30" s="70"/>
      <c r="C30" s="168"/>
      <c r="D30" s="168"/>
      <c r="E30" s="169"/>
      <c r="F30" s="120"/>
      <c r="G30" s="70"/>
      <c r="H30" s="70"/>
      <c r="I30" s="168"/>
      <c r="J30" s="168"/>
      <c r="K30" s="169"/>
      <c r="L30" s="120"/>
    </row>
    <row r="31" spans="1:12" ht="18">
      <c r="A31" s="70"/>
      <c r="B31" s="70"/>
      <c r="C31" s="119"/>
      <c r="D31" s="70">
        <v>221</v>
      </c>
      <c r="E31" s="70"/>
      <c r="F31" s="70"/>
      <c r="G31" s="70"/>
      <c r="H31" s="70"/>
      <c r="I31" s="119"/>
      <c r="J31" s="70">
        <v>183</v>
      </c>
      <c r="K31" s="70"/>
      <c r="L31" s="70"/>
    </row>
    <row r="32" spans="1:12" ht="18">
      <c r="A32" s="70"/>
      <c r="B32" s="170">
        <v>6</v>
      </c>
      <c r="C32" s="177" t="s">
        <v>62</v>
      </c>
      <c r="D32" s="70"/>
      <c r="E32" s="70"/>
      <c r="F32" s="70"/>
      <c r="G32" s="70"/>
      <c r="H32" s="170">
        <v>8</v>
      </c>
      <c r="I32" s="177" t="s">
        <v>71</v>
      </c>
      <c r="J32" s="168"/>
      <c r="K32" s="168"/>
      <c r="L32" s="70"/>
    </row>
    <row r="33" spans="1:12" ht="18">
      <c r="A33" s="70"/>
      <c r="B33" s="70"/>
      <c r="C33" s="120"/>
      <c r="D33" s="70"/>
      <c r="E33" s="70"/>
      <c r="F33" s="70"/>
      <c r="G33" s="70"/>
      <c r="H33" s="70"/>
      <c r="I33" s="120"/>
      <c r="J33" s="70"/>
      <c r="K33" s="70"/>
      <c r="L33" s="70"/>
    </row>
    <row r="34" spans="2:3" ht="18">
      <c r="B34" s="66"/>
      <c r="C34" s="66"/>
    </row>
    <row r="36" spans="7:9" ht="12.75">
      <c r="G36" s="64"/>
      <c r="H36" s="64"/>
      <c r="I36" s="64"/>
    </row>
  </sheetData>
  <sheetProtection selectLockedCells="1" selectUnlockedCells="1"/>
  <conditionalFormatting sqref="C9 C14 F11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������� Microsoft Word" shapeId="9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2013-03-15T08:50:07Z</cp:lastPrinted>
  <dcterms:created xsi:type="dcterms:W3CDTF">2013-03-22T18:21:52Z</dcterms:created>
  <dcterms:modified xsi:type="dcterms:W3CDTF">2013-03-22T18:22:32Z</dcterms:modified>
  <cp:category/>
  <cp:version/>
  <cp:contentType/>
  <cp:contentStatus/>
</cp:coreProperties>
</file>